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1122015\"/>
    </mc:Choice>
  </mc:AlternateContent>
  <bookViews>
    <workbookView xWindow="0" yWindow="2625" windowWidth="10800" windowHeight="3570" tabRatio="827" firstSheet="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9" i="2" l="1"/>
  <c r="H27" i="1"/>
  <c r="H33" i="1"/>
  <c r="G27" i="1"/>
  <c r="G33" i="1" s="1"/>
  <c r="H21" i="1"/>
  <c r="H25" i="1"/>
  <c r="H36" i="1" s="1"/>
  <c r="H94" i="1" s="1"/>
  <c r="G21" i="1"/>
  <c r="G25" i="1" s="1"/>
  <c r="H17" i="1"/>
  <c r="C11" i="4"/>
  <c r="G17" i="1"/>
  <c r="C39" i="1"/>
  <c r="C34" i="1"/>
  <c r="H49" i="1"/>
  <c r="H55" i="1"/>
  <c r="H61" i="1"/>
  <c r="H71" i="1"/>
  <c r="H79" i="1"/>
  <c r="D78" i="1"/>
  <c r="D84" i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/>
  <c r="C91" i="1"/>
  <c r="H13" i="2"/>
  <c r="H24" i="2"/>
  <c r="D26" i="2"/>
  <c r="D19" i="2"/>
  <c r="D35" i="2"/>
  <c r="G13" i="2"/>
  <c r="G24" i="2"/>
  <c r="G28" i="2" s="1"/>
  <c r="G33" i="2" s="1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/>
  <c r="E11" i="4"/>
  <c r="E12" i="4"/>
  <c r="E17" i="4"/>
  <c r="E21" i="4"/>
  <c r="E24" i="4"/>
  <c r="F11" i="4"/>
  <c r="F15" i="4" s="1"/>
  <c r="F12" i="4"/>
  <c r="F21" i="4"/>
  <c r="F24" i="4"/>
  <c r="G11" i="4"/>
  <c r="G12" i="4"/>
  <c r="G15" i="4"/>
  <c r="G17" i="4"/>
  <c r="G29" i="4"/>
  <c r="G32" i="4"/>
  <c r="G21" i="4"/>
  <c r="G24" i="4"/>
  <c r="H12" i="4"/>
  <c r="H15" i="4"/>
  <c r="H17" i="4"/>
  <c r="H21" i="4"/>
  <c r="H24" i="4"/>
  <c r="I16" i="4"/>
  <c r="L16" i="4" s="1"/>
  <c r="I11" i="4"/>
  <c r="I12" i="4"/>
  <c r="I17" i="4"/>
  <c r="I29" i="4" s="1"/>
  <c r="I32" i="4" s="1"/>
  <c r="I21" i="4"/>
  <c r="I24" i="4"/>
  <c r="J11" i="4"/>
  <c r="J12" i="4"/>
  <c r="J17" i="4"/>
  <c r="J21" i="4"/>
  <c r="J24" i="4"/>
  <c r="J16" i="4"/>
  <c r="K17" i="4"/>
  <c r="K21" i="4"/>
  <c r="K24" i="4"/>
  <c r="K12" i="4"/>
  <c r="K15" i="4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/>
  <c r="N39" i="5"/>
  <c r="Q39" i="5"/>
  <c r="R39" i="5"/>
  <c r="O3" i="5"/>
  <c r="O2" i="5"/>
  <c r="C3" i="5"/>
  <c r="C2" i="5"/>
  <c r="G15" i="5"/>
  <c r="J15" i="5"/>
  <c r="N15" i="5"/>
  <c r="Q15" i="5"/>
  <c r="D17" i="5"/>
  <c r="D25" i="5"/>
  <c r="D27" i="5"/>
  <c r="D32" i="5"/>
  <c r="E17" i="5"/>
  <c r="E25" i="5"/>
  <c r="E27" i="5"/>
  <c r="E32" i="5"/>
  <c r="F17" i="5"/>
  <c r="F25" i="5"/>
  <c r="F27" i="5"/>
  <c r="F32" i="5"/>
  <c r="G18" i="5"/>
  <c r="J18" i="5"/>
  <c r="G19" i="5"/>
  <c r="J19" i="5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/>
  <c r="N19" i="5"/>
  <c r="O17" i="5"/>
  <c r="O25" i="5"/>
  <c r="O27" i="5"/>
  <c r="O38" i="5"/>
  <c r="O32" i="5"/>
  <c r="P17" i="5"/>
  <c r="P25" i="5"/>
  <c r="P27" i="5"/>
  <c r="P32" i="5"/>
  <c r="Q19" i="5"/>
  <c r="N28" i="5"/>
  <c r="Q28" i="5"/>
  <c r="G28" i="5"/>
  <c r="J28" i="5"/>
  <c r="N29" i="5"/>
  <c r="Q29" i="5"/>
  <c r="G29" i="5"/>
  <c r="J29" i="5"/>
  <c r="N30" i="5"/>
  <c r="Q30" i="5"/>
  <c r="G30" i="5"/>
  <c r="J30" i="5"/>
  <c r="R30" i="5"/>
  <c r="N31" i="5"/>
  <c r="Q31" i="5"/>
  <c r="G31" i="5"/>
  <c r="J31" i="5"/>
  <c r="N33" i="5"/>
  <c r="Q33" i="5"/>
  <c r="G33" i="5"/>
  <c r="J33" i="5"/>
  <c r="N34" i="5"/>
  <c r="Q34" i="5"/>
  <c r="G34" i="5"/>
  <c r="J34" i="5"/>
  <c r="R34" i="5"/>
  <c r="N35" i="5"/>
  <c r="Q35" i="5"/>
  <c r="G35" i="5"/>
  <c r="J35" i="5"/>
  <c r="N36" i="5"/>
  <c r="Q36" i="5"/>
  <c r="G36" i="5"/>
  <c r="J36" i="5"/>
  <c r="N37" i="5"/>
  <c r="Q37" i="5"/>
  <c r="G37" i="5"/>
  <c r="J37" i="5"/>
  <c r="G20" i="5"/>
  <c r="J20" i="5"/>
  <c r="R20" i="5"/>
  <c r="G21" i="5"/>
  <c r="J21" i="5"/>
  <c r="R21" i="5"/>
  <c r="G22" i="5"/>
  <c r="J22" i="5" s="1"/>
  <c r="G23" i="5"/>
  <c r="J23" i="5"/>
  <c r="R23" i="5"/>
  <c r="G24" i="5"/>
  <c r="J24" i="5" s="1"/>
  <c r="G16" i="5"/>
  <c r="J16" i="5" s="1"/>
  <c r="N20" i="5"/>
  <c r="Q20" i="5"/>
  <c r="N21" i="5"/>
  <c r="N22" i="5"/>
  <c r="Q22" i="5"/>
  <c r="N23" i="5"/>
  <c r="N24" i="5"/>
  <c r="Q24" i="5"/>
  <c r="N16" i="5"/>
  <c r="Q16" i="5" s="1"/>
  <c r="Q21" i="5"/>
  <c r="Q23" i="5"/>
  <c r="G10" i="5"/>
  <c r="G11" i="5"/>
  <c r="J11" i="5" s="1"/>
  <c r="G12" i="5"/>
  <c r="J12" i="5"/>
  <c r="G13" i="5"/>
  <c r="J13" i="5"/>
  <c r="R13" i="5" s="1"/>
  <c r="G14" i="5"/>
  <c r="J14" i="5"/>
  <c r="G9" i="5"/>
  <c r="J9" i="5"/>
  <c r="J10" i="5"/>
  <c r="N10" i="5"/>
  <c r="Q10" i="5" s="1"/>
  <c r="N11" i="5"/>
  <c r="Q11" i="5" s="1"/>
  <c r="N12" i="5"/>
  <c r="Q12" i="5"/>
  <c r="N13" i="5"/>
  <c r="Q13" i="5"/>
  <c r="N14" i="5"/>
  <c r="Q14" i="5"/>
  <c r="N9" i="5"/>
  <c r="Q9" i="5" s="1"/>
  <c r="R9" i="5" s="1"/>
  <c r="B4" i="6"/>
  <c r="B3" i="6"/>
  <c r="E4" i="6"/>
  <c r="E3" i="6"/>
  <c r="F71" i="6"/>
  <c r="E72" i="6"/>
  <c r="E71" i="6" s="1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/>
  <c r="D96" i="6" s="1"/>
  <c r="D97" i="6" s="1"/>
  <c r="F56" i="6"/>
  <c r="F52" i="6"/>
  <c r="E95" i="6"/>
  <c r="C56" i="6"/>
  <c r="C52" i="6"/>
  <c r="D56" i="6"/>
  <c r="D52" i="6"/>
  <c r="E68" i="6"/>
  <c r="C90" i="6"/>
  <c r="C85" i="6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/>
  <c r="E13" i="6"/>
  <c r="E14" i="6"/>
  <c r="E15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33" i="6" s="1"/>
  <c r="E42" i="6"/>
  <c r="E38" i="6" s="1"/>
  <c r="E40" i="6"/>
  <c r="E39" i="6"/>
  <c r="E41" i="6"/>
  <c r="E32" i="6"/>
  <c r="E21" i="6"/>
  <c r="C11" i="6"/>
  <c r="C33" i="6"/>
  <c r="C43" i="6" s="1"/>
  <c r="C44" i="6" s="1"/>
  <c r="D24" i="6"/>
  <c r="D43" i="6" s="1"/>
  <c r="D44" i="6" s="1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2" i="5"/>
  <c r="R18" i="5"/>
  <c r="I38" i="5"/>
  <c r="N32" i="5"/>
  <c r="Q32" i="5"/>
  <c r="G32" i="5"/>
  <c r="J32" i="5"/>
  <c r="L24" i="4"/>
  <c r="K29" i="4"/>
  <c r="K32" i="4"/>
  <c r="F105" i="6"/>
  <c r="F66" i="6"/>
  <c r="R35" i="5"/>
  <c r="F38" i="5"/>
  <c r="E38" i="5"/>
  <c r="R14" i="5"/>
  <c r="R28" i="5"/>
  <c r="E90" i="6"/>
  <c r="E85" i="6" s="1"/>
  <c r="R32" i="5"/>
  <c r="D45" i="1"/>
  <c r="D55" i="1"/>
  <c r="F78" i="8"/>
  <c r="F114" i="8"/>
  <c r="R36" i="5"/>
  <c r="R33" i="5"/>
  <c r="D29" i="4"/>
  <c r="D32" i="4"/>
  <c r="C79" i="8"/>
  <c r="P38" i="5"/>
  <c r="L38" i="5"/>
  <c r="I15" i="4"/>
  <c r="M15" i="4"/>
  <c r="M29" i="4"/>
  <c r="M32" i="4"/>
  <c r="F44" i="8"/>
  <c r="F97" i="8"/>
  <c r="C149" i="8"/>
  <c r="R19" i="5"/>
  <c r="H38" i="5"/>
  <c r="H40" i="5"/>
  <c r="J15" i="4"/>
  <c r="J29" i="4"/>
  <c r="J32" i="4"/>
  <c r="E79" i="8"/>
  <c r="I17" i="7"/>
  <c r="D19" i="6"/>
  <c r="C19" i="6"/>
  <c r="L12" i="4"/>
  <c r="E15" i="4"/>
  <c r="E29" i="4"/>
  <c r="E32" i="4"/>
  <c r="E56" i="6"/>
  <c r="D43" i="3"/>
  <c r="D45" i="3"/>
  <c r="D93" i="1"/>
  <c r="D28" i="2"/>
  <c r="D33" i="2"/>
  <c r="H28" i="2"/>
  <c r="H33" i="2"/>
  <c r="C45" i="1"/>
  <c r="D66" i="6"/>
  <c r="E52" i="6"/>
  <c r="O40" i="5"/>
  <c r="F96" i="6"/>
  <c r="F97" i="6"/>
  <c r="M40" i="5"/>
  <c r="N27" i="5"/>
  <c r="Q27" i="5"/>
  <c r="E149" i="8"/>
  <c r="E16" i="6"/>
  <c r="E19" i="6"/>
  <c r="C66" i="6"/>
  <c r="E80" i="6"/>
  <c r="R37" i="5"/>
  <c r="R29" i="5"/>
  <c r="I40" i="5"/>
  <c r="D38" i="5"/>
  <c r="G38" i="5"/>
  <c r="G27" i="5"/>
  <c r="J27" i="5"/>
  <c r="C15" i="4"/>
  <c r="F131" i="8"/>
  <c r="F148" i="8"/>
  <c r="F27" i="8"/>
  <c r="R31" i="5"/>
  <c r="P40" i="5"/>
  <c r="K38" i="5"/>
  <c r="F40" i="5"/>
  <c r="R15" i="5"/>
  <c r="E66" i="6"/>
  <c r="N38" i="5"/>
  <c r="Q38" i="5"/>
  <c r="F149" i="8"/>
  <c r="D94" i="1"/>
  <c r="F79" i="8"/>
  <c r="J38" i="5"/>
  <c r="D30" i="2"/>
  <c r="H30" i="2"/>
  <c r="H34" i="2"/>
  <c r="C29" i="4"/>
  <c r="C32" i="4"/>
  <c r="R27" i="5"/>
  <c r="D39" i="2"/>
  <c r="D34" i="2"/>
  <c r="R38" i="5"/>
  <c r="H39" i="2"/>
  <c r="H42" i="2"/>
  <c r="D42" i="2"/>
  <c r="H41" i="2"/>
  <c r="D41" i="2"/>
  <c r="L17" i="4" l="1"/>
  <c r="H29" i="4"/>
  <c r="H32" i="4" s="1"/>
  <c r="L11" i="4"/>
  <c r="F29" i="4"/>
  <c r="F32" i="4" s="1"/>
  <c r="L15" i="4"/>
  <c r="G36" i="1"/>
  <c r="G94" i="1" s="1"/>
  <c r="C96" i="6"/>
  <c r="C97" i="6" s="1"/>
  <c r="E75" i="6"/>
  <c r="E96" i="6" s="1"/>
  <c r="E97" i="6" s="1"/>
  <c r="E43" i="6"/>
  <c r="E44" i="6" s="1"/>
  <c r="N25" i="5"/>
  <c r="Q25" i="5" s="1"/>
  <c r="R22" i="5"/>
  <c r="K40" i="5"/>
  <c r="R24" i="5"/>
  <c r="L40" i="5"/>
  <c r="G25" i="5"/>
  <c r="J25" i="5" s="1"/>
  <c r="R25" i="5" s="1"/>
  <c r="E40" i="5"/>
  <c r="R16" i="5"/>
  <c r="N17" i="5"/>
  <c r="R10" i="5"/>
  <c r="R11" i="5"/>
  <c r="G17" i="5"/>
  <c r="J17" i="5" s="1"/>
  <c r="D40" i="5"/>
  <c r="C43" i="3"/>
  <c r="C45" i="3" s="1"/>
  <c r="C93" i="1"/>
  <c r="C55" i="1"/>
  <c r="C28" i="2"/>
  <c r="C33" i="2" s="1"/>
  <c r="L32" i="4" l="1"/>
  <c r="L29" i="4"/>
  <c r="C30" i="2"/>
  <c r="G30" i="2"/>
  <c r="G40" i="5"/>
  <c r="N40" i="5"/>
  <c r="Q17" i="5"/>
  <c r="Q40" i="5" s="1"/>
  <c r="J40" i="5"/>
  <c r="C94" i="1"/>
  <c r="C34" i="2"/>
  <c r="G34" i="2"/>
  <c r="C39" i="2"/>
  <c r="G41" i="2" s="1"/>
  <c r="R17" i="5" l="1"/>
  <c r="R40" i="5" s="1"/>
  <c r="G39" i="2"/>
  <c r="G42" i="2" s="1"/>
  <c r="C42" i="2"/>
  <c r="C41" i="2" l="1"/>
</calcChain>
</file>

<file path=xl/sharedStrings.xml><?xml version="1.0" encoding="utf-8"?>
<sst xmlns="http://schemas.openxmlformats.org/spreadsheetml/2006/main" count="1060" uniqueCount="873">
  <si>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</si>
  <si>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</si>
  <si>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</si>
  <si>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</si>
  <si>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</si>
  <si>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</si>
  <si>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</si>
  <si>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</si>
  <si>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</si>
  <si>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</si>
  <si>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</si>
  <si>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</si>
  <si>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</si>
  <si>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</si>
  <si>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</si>
  <si>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</si>
  <si>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</si>
  <si>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</si>
  <si>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</si>
  <si>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</si>
  <si>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</si>
  <si>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</si>
  <si>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</si>
  <si>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</si>
  <si>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</si>
  <si>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</si>
  <si>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</si>
  <si>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</si>
  <si>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</si>
  <si>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</si>
  <si>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</si>
  <si>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</si>
  <si>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</si>
  <si>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</si>
  <si>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</si>
  <si>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</si>
  <si>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</si>
  <si>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</si>
  <si>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</si>
  <si>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</si>
  <si>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</si>
  <si>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</si>
  <si>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</si>
  <si>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</si>
  <si>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</si>
  <si>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</si>
  <si>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</si>
  <si>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</si>
  <si>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</si>
  <si>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</si>
  <si>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</si>
  <si>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</si>
  <si>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</si>
  <si>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</si>
  <si>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</si>
  <si>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</si>
  <si>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</si>
  <si>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</si>
  <si>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</si>
  <si>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</si>
  <si>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</si>
  <si>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</si>
  <si>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</si>
  <si>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</si>
  <si>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</si>
  <si>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</si>
  <si>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</si>
  <si>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</si>
  <si>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</si>
  <si>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</si>
  <si>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</si>
  <si>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</si>
  <si>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</si>
  <si>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</si>
  <si>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</si>
  <si>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</si>
  <si>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</si>
  <si>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</si>
  <si>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</si>
  <si>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</si>
  <si>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</si>
  <si>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</si>
  <si>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</si>
  <si>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</si>
  <si>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</si>
  <si>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</si>
  <si>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</si>
  <si>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</si>
  <si>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</si>
  <si>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</si>
  <si>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</si>
  <si>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</si>
  <si>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</si>
  <si>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</si>
  <si>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</si>
  <si>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</si>
  <si>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</si>
  <si>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</si>
  <si>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</si>
  <si>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</si>
  <si>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</si>
  <si>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</si>
  <si>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</si>
  <si>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</si>
  <si>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</si>
  <si>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</si>
  <si>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</si>
  <si>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</si>
  <si>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</si>
  <si>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</si>
  <si>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</si>
  <si>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</si>
  <si>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</si>
  <si>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</si>
  <si>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</si>
  <si>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</si>
  <si>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</si>
  <si>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</si>
  <si>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</si>
  <si>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</si>
  <si>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</si>
  <si>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</si>
  <si>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</si>
  <si>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</si>
  <si>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</si>
  <si>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</si>
  <si>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</si>
  <si>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</si>
  <si>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</si>
  <si>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</si>
  <si>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</si>
  <si>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</si>
  <si>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</si>
  <si>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</si>
  <si>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</si>
  <si>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</si>
  <si>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</si>
  <si>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</si>
  <si>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</si>
  <si>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</si>
  <si>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</si>
  <si>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</si>
  <si>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</si>
  <si>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</si>
  <si>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</si>
  <si>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</si>
  <si>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</si>
  <si>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</si>
  <si>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</si>
  <si>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</si>
  <si>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</si>
  <si>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</si>
  <si>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</si>
  <si>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</si>
  <si>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</si>
  <si>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</si>
  <si>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</si>
  <si>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</si>
  <si>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</si>
  <si>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</si>
  <si>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</si>
  <si>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</si>
  <si>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</si>
  <si>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</si>
  <si>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</si>
  <si>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</si>
  <si>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</si>
  <si>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</si>
  <si>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</si>
  <si>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</si>
  <si>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</si>
  <si>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</si>
  <si>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</si>
  <si>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</si>
  <si>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</si>
  <si>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</si>
  <si>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</si>
  <si>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</si>
  <si>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</si>
  <si>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</si>
  <si>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</si>
  <si>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</si>
  <si>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</si>
  <si>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</si>
  <si>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</si>
  <si>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</si>
  <si>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</si>
  <si>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</si>
  <si>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</si>
  <si>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</si>
  <si>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</si>
  <si>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</si>
  <si>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</si>
  <si>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</si>
  <si>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</si>
  <si>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</si>
  <si>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</si>
  <si>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</si>
  <si>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</si>
  <si>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</si>
  <si>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</si>
  <si>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</si>
  <si>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</si>
  <si>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</si>
  <si>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</si>
  <si>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</si>
  <si>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</si>
  <si>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</si>
  <si>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</si>
  <si>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</si>
  <si>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</si>
  <si>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</si>
  <si>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</si>
  <si>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</si>
  <si>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</si>
  <si>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</si>
  <si>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</si>
  <si>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</si>
  <si>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</si>
  <si>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</si>
  <si>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</si>
  <si>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</si>
  <si>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</si>
  <si>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</si>
  <si>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</si>
  <si>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</si>
  <si>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</si>
  <si>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</si>
  <si>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</si>
  <si>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</si>
  <si>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</si>
  <si>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</si>
  <si>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</si>
  <si>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</si>
  <si>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</si>
  <si>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</si>
  <si>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</si>
  <si>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</si>
  <si>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</si>
  <si>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</si>
  <si>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</si>
  <si>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</si>
  <si>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</si>
  <si>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</si>
  <si>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</si>
  <si>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</si>
  <si>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</si>
  <si>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</si>
  <si>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</si>
  <si>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</si>
  <si>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</si>
  <si>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</si>
  <si>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</si>
  <si>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</si>
  <si>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</si>
  <si>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</si>
  <si>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</si>
  <si>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</si>
  <si>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</si>
  <si>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</si>
  <si>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</si>
  <si>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</si>
  <si>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</si>
  <si>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</si>
  <si>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</si>
  <si>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</si>
  <si>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</si>
  <si>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</si>
  <si>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</si>
  <si>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</si>
  <si>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</si>
  <si>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</si>
  <si>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</si>
  <si>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</si>
  <si>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</si>
  <si>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</si>
  <si>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</si>
  <si>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</si>
  <si>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</si>
  <si>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</si>
  <si>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</si>
  <si>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</si>
  <si>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</si>
  <si>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</si>
  <si>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</si>
  <si>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</si>
  <si>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</si>
  <si>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</si>
  <si>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</si>
  <si>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</si>
  <si>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</si>
  <si>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</si>
  <si>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</si>
  <si>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</si>
  <si>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</si>
  <si>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</si>
  <si>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</si>
  <si>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</si>
  <si>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</si>
  <si>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</si>
  <si>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</si>
  <si>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</si>
  <si>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</si>
  <si>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</si>
  <si>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</si>
  <si>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</si>
  <si>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</si>
  <si>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</si>
  <si>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</si>
  <si>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</si>
  <si>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</si>
  <si>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</si>
  <si>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</si>
  <si>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</si>
  <si>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</si>
  <si>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</si>
  <si>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</si>
  <si>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</si>
  <si>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</si>
  <si>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</si>
  <si>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</si>
  <si>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</si>
  <si>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</si>
  <si>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</si>
  <si>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</si>
  <si>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</si>
  <si>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</si>
  <si>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</si>
  <si>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</si>
  <si>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</si>
  <si>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</si>
  <si>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</si>
  <si>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</si>
  <si>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</si>
  <si>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</si>
  <si>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</si>
  <si>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</si>
  <si>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</si>
  <si>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</si>
  <si>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</si>
  <si>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</si>
  <si>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</si>
  <si>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</si>
  <si>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</si>
  <si>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</si>
  <si>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</si>
  <si>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</si>
  <si>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</si>
  <si>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</si>
  <si>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</si>
  <si>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</si>
  <si>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</si>
  <si>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</si>
  <si>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</si>
  <si>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</si>
  <si>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</si>
  <si>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</si>
  <si>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</si>
  <si>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</si>
  <si>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</si>
  <si>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</si>
  <si>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</si>
  <si>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</si>
  <si>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</si>
  <si>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</si>
  <si>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</si>
  <si>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</si>
  <si>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</si>
  <si>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</si>
  <si>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</si>
  <si>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</si>
  <si>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</si>
  <si>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</si>
  <si>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</si>
  <si>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</si>
  <si>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</si>
  <si>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</si>
  <si>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</si>
  <si>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</si>
  <si>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</si>
  <si>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</si>
  <si>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</si>
  <si>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</si>
  <si>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</si>
  <si>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</si>
  <si>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</si>
  <si>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</si>
  <si>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</si>
  <si>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</si>
  <si>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</si>
  <si>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</si>
  <si>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</si>
  <si>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</si>
  <si>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</si>
  <si>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</si>
  <si>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</si>
  <si>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</si>
  <si>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</si>
  <si>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</si>
  <si>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</si>
  <si>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</si>
  <si>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</si>
  <si>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</si>
  <si>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</si>
  <si>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</si>
  <si>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</si>
  <si>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</si>
  <si>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</si>
  <si>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</si>
  <si>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</si>
  <si>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</si>
  <si>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</si>
  <si>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</si>
  <si>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</si>
  <si>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</si>
  <si>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</si>
  <si>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</si>
  <si>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</si>
  <si>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</si>
  <si>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</si>
  <si>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</si>
  <si>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</si>
  <si>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</si>
  <si>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</si>
  <si>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</si>
  <si>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</si>
  <si>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</si>
  <si>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</si>
  <si>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</si>
  <si>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</si>
  <si>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</si>
  <si>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</si>
  <si>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</si>
  <si>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</si>
  <si>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</si>
  <si>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</si>
  <si>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</si>
  <si>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</si>
  <si>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</si>
  <si>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</si>
  <si>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</si>
  <si>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</si>
  <si>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</si>
  <si>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</si>
  <si>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</si>
  <si>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</si>
  <si>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</si>
  <si>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</si>
  <si>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</si>
  <si>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</si>
  <si>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</si>
  <si>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</si>
  <si>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</si>
  <si>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</si>
  <si>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</si>
  <si>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</si>
  <si>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</si>
  <si>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</si>
  <si>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</si>
  <si>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</si>
  <si>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</si>
  <si>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</si>
  <si>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</si>
  <si>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</si>
  <si>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</si>
  <si>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</si>
  <si>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</si>
  <si>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</si>
  <si>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</si>
  <si>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</si>
  <si>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</si>
  <si>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</si>
  <si>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</si>
  <si>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</si>
  <si>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</si>
  <si>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</si>
  <si>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</si>
  <si>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</si>
  <si>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</si>
  <si>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</si>
  <si>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</si>
  <si>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</si>
  <si>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</si>
  <si>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</si>
  <si>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</si>
  <si>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</si>
  <si>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</si>
  <si>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</si>
  <si>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</si>
  <si>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</si>
  <si>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</si>
  <si>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</si>
  <si>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</si>
  <si>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</si>
  <si>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</si>
  <si>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</si>
  <si>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</si>
  <si>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</si>
  <si>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</si>
  <si>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</si>
  <si>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</si>
  <si>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</si>
  <si>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</si>
  <si>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</si>
  <si>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</si>
  <si>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</si>
  <si>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</si>
  <si>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</si>
  <si>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</si>
  <si>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</si>
  <si>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</si>
  <si>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</si>
  <si>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</si>
  <si>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</si>
  <si>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</si>
  <si>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</si>
  <si>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</si>
  <si>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</si>
  <si>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</si>
  <si>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</si>
  <si>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</si>
  <si>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</si>
  <si>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</si>
  <si>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</si>
  <si>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</si>
  <si>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</si>
  <si>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</si>
  <si>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</si>
  <si>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</si>
  <si>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</si>
  <si>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</si>
  <si>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</si>
  <si>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</si>
  <si>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</si>
  <si>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</si>
  <si>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</si>
  <si>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</si>
  <si>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</si>
  <si>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</si>
  <si>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</si>
  <si>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</si>
  <si>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</si>
  <si>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</si>
  <si>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</si>
  <si>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</si>
  <si>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</si>
  <si>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</si>
  <si>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</si>
  <si>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</si>
  <si>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</si>
  <si>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</si>
  <si>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</si>
  <si>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</si>
  <si>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</si>
  <si>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</si>
  <si>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</si>
  <si>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</si>
  <si>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</si>
  <si>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</si>
  <si>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</si>
  <si>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</si>
  <si>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</si>
  <si>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</si>
  <si>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</si>
  <si>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</si>
  <si>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</si>
  <si>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</si>
  <si>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</si>
  <si>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</si>
  <si>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</si>
  <si>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</si>
  <si>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</si>
  <si>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</si>
  <si>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</si>
  <si>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</si>
  <si>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</si>
  <si>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</si>
  <si>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</si>
  <si>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</si>
  <si>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</si>
  <si>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</si>
  <si>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</si>
  <si>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</si>
  <si>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</si>
  <si>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</si>
  <si>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</si>
  <si>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</si>
  <si>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</si>
  <si>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</si>
  <si>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</si>
  <si>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</si>
  <si>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</si>
  <si>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</si>
  <si>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</si>
  <si>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</si>
  <si>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</si>
  <si>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</si>
  <si>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</si>
  <si>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</si>
  <si>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</si>
  <si>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</si>
  <si>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</si>
  <si>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</si>
  <si>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</si>
  <si>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</si>
  <si>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</si>
  <si>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</si>
  <si>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</si>
  <si>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</si>
  <si>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</si>
  <si>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</si>
  <si>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</si>
  <si>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</si>
  <si>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</si>
  <si>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</si>
  <si>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</si>
  <si>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</si>
  <si>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</si>
  <si>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</si>
  <si>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</si>
  <si>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</si>
  <si>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</si>
  <si>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</si>
  <si>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</si>
  <si>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</si>
  <si>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</si>
  <si>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</si>
  <si>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</si>
  <si>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</si>
  <si>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</si>
  <si>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</si>
  <si>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</si>
  <si>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</si>
  <si>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</si>
  <si>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</si>
  <si>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</si>
  <si>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</si>
  <si>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</si>
  <si>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</si>
  <si>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</si>
  <si>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</si>
  <si>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</si>
  <si>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</si>
  <si>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</si>
  <si>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</si>
  <si>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</si>
  <si>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</si>
  <si>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</si>
  <si>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</si>
  <si>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</si>
  <si>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</si>
  <si>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</si>
  <si>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</si>
  <si>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</si>
  <si>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</si>
  <si>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</si>
  <si>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</si>
  <si>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</si>
  <si>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</si>
  <si>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</si>
  <si>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</si>
  <si>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</si>
  <si>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</si>
  <si>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</si>
  <si>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</si>
  <si>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</si>
  <si>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</si>
  <si>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</si>
  <si>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</si>
  <si>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</si>
  <si>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</si>
  <si>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</si>
  <si>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</si>
  <si>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</si>
  <si>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</si>
  <si>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</si>
  <si>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</si>
  <si>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</si>
  <si>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</si>
  <si>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</si>
  <si>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</si>
  <si>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</si>
  <si>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</si>
  <si>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</si>
  <si>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</si>
  <si>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</si>
  <si>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</si>
  <si>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</si>
  <si>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</si>
  <si>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</si>
  <si>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</si>
  <si>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</si>
  <si>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</si>
  <si>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</si>
  <si>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</si>
  <si>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</si>
  <si>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</si>
  <si>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</si>
  <si>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</si>
  <si>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</si>
  <si>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</si>
  <si>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</si>
  <si>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</si>
  <si>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</si>
  <si>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</si>
  <si>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</si>
  <si>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</si>
  <si>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</si>
  <si>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</si>
  <si>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</si>
  <si>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</si>
  <si>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</si>
  <si>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</si>
  <si>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</si>
  <si>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</si>
  <si>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</si>
  <si>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</si>
  <si>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</si>
  <si>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</si>
  <si>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</si>
  <si>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</si>
  <si>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</si>
  <si>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</si>
  <si>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</si>
  <si>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</si>
  <si>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</si>
  <si>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</si>
  <si>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</si>
  <si>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</si>
  <si>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</si>
  <si>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</si>
  <si>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</si>
  <si>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</si>
  <si>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</si>
  <si>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</si>
  <si>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</si>
  <si>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</si>
  <si>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</si>
  <si>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</si>
  <si>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</si>
  <si>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</si>
  <si>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</si>
  <si>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</si>
  <si>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</si>
  <si>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</si>
  <si>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</si>
  <si>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</si>
  <si>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</si>
  <si>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</si>
  <si>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</si>
  <si>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</si>
  <si>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</si>
  <si>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</si>
  <si>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</si>
  <si>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</si>
  <si>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</si>
  <si>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</si>
  <si>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</si>
  <si>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</si>
  <si>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</si>
  <si>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</si>
  <si>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</si>
  <si>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</si>
  <si>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</si>
  <si>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</si>
  <si>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</si>
  <si>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</si>
  <si>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</si>
  <si>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</si>
  <si>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</si>
  <si>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</si>
  <si>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</si>
  <si>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</si>
  <si>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</si>
  <si>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</si>
  <si>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</si>
  <si>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</si>
  <si>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</si>
  <si>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</si>
  <si>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</si>
  <si>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</si>
  <si>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</si>
  <si>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</si>
  <si>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</si>
  <si>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</si>
  <si>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</si>
  <si>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</si>
  <si>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</si>
  <si>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</si>
  <si>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</si>
  <si>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</si>
  <si>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</si>
  <si>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</si>
  <si>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</si>
  <si>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</si>
  <si>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</si>
  <si>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</si>
  <si>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</si>
  <si>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</si>
  <si>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</si>
  <si>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</si>
  <si>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</si>
  <si>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</si>
  <si>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</si>
  <si>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</si>
  <si>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</si>
  <si>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</si>
  <si>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</si>
  <si>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</si>
  <si>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</si>
  <si>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</si>
  <si>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</si>
  <si>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</si>
  <si>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</si>
  <si>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</si>
  <si>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</si>
  <si>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</si>
  <si>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</si>
  <si>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</si>
  <si>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</si>
  <si>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</si>
  <si>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</si>
  <si>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</si>
  <si>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</si>
  <si>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</si>
  <si>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</si>
  <si>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</si>
  <si>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</si>
  <si>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</si>
  <si>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</si>
  <si>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</si>
  <si>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</si>
  <si>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</si>
  <si>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</si>
  <si>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</si>
  <si>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</si>
  <si>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</si>
  <si>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</si>
  <si>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</si>
  <si>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</si>
  <si>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</si>
  <si>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</si>
  <si>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</si>
  <si>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</si>
  <si>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</si>
  <si>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</si>
  <si>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</si>
  <si>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</si>
  <si>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</si>
  <si>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</si>
  <si>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</si>
  <si>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</si>
  <si>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</si>
  <si>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</si>
  <si>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</si>
  <si>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</si>
  <si>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</si>
  <si>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</si>
  <si>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</si>
  <si>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</si>
  <si>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</si>
  <si>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</si>
  <si>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</si>
  <si>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</si>
  <si>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</si>
  <si>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</si>
  <si>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</si>
  <si>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</si>
  <si>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</si>
  <si>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</si>
  <si>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консолидиран</t>
  </si>
  <si>
    <t>Спиди АД</t>
  </si>
  <si>
    <t>01.01.2015-31.12.2015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</si>
</sst>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55" workbookViewId="0">
      <selection activeCell="H24" sqref="H24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5336</v>
      </c>
      <c r="H11" s="152">
        <v>5336</v>
      </c>
    </row>
    <row r="12" spans="1:8" ht="15">
      <c r="A12" s="235" t="s">
        <v>24</v>
      </c>
      <c r="B12" s="241" t="s">
        <v>25</v>
      </c>
      <c r="C12" s="151">
        <v>5</v>
      </c>
      <c r="D12" s="151">
        <v>26</v>
      </c>
      <c r="E12" s="237" t="s">
        <v>26</v>
      </c>
      <c r="F12" s="242" t="s">
        <v>27</v>
      </c>
      <c r="G12" s="153">
        <v>5336</v>
      </c>
      <c r="H12" s="153">
        <v>5336</v>
      </c>
    </row>
    <row r="13" spans="1:8" ht="15">
      <c r="A13" s="235" t="s">
        <v>28</v>
      </c>
      <c r="B13" s="241" t="s">
        <v>29</v>
      </c>
      <c r="C13" s="151">
        <v>1250</v>
      </c>
      <c r="D13" s="151">
        <v>761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18691</v>
      </c>
      <c r="D15" s="151">
        <v>16708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5336</v>
      </c>
      <c r="H17" s="154">
        <f>H11+H14+H15+H16</f>
        <v>5336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6681</v>
      </c>
      <c r="D18" s="151">
        <v>6155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26627</v>
      </c>
      <c r="D19" s="155">
        <f>SUM(D11:D18)</f>
        <v>23650</v>
      </c>
      <c r="E19" s="237" t="s">
        <v>53</v>
      </c>
      <c r="F19" s="242" t="s">
        <v>54</v>
      </c>
      <c r="G19" s="152">
        <v>19565</v>
      </c>
      <c r="H19" s="152">
        <v>19565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430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430</v>
      </c>
      <c r="H22" s="152">
        <v>448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2946</v>
      </c>
      <c r="D24" s="151">
        <v>1544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19995</v>
      </c>
      <c r="H25" s="154">
        <f>H19+H20+H21</f>
        <v>20013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8130</v>
      </c>
      <c r="D26" s="151">
        <v>8676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11076</v>
      </c>
      <c r="D27" s="155">
        <f>SUM(D23:D26)</f>
        <v>10220</v>
      </c>
      <c r="E27" s="253" t="s">
        <v>83</v>
      </c>
      <c r="F27" s="242" t="s">
        <v>84</v>
      </c>
      <c r="G27" s="154">
        <f>SUM(G28:G30)</f>
        <v>9494</v>
      </c>
      <c r="H27" s="154">
        <f>SUM(H28:H30)</f>
        <v>5591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9494</v>
      </c>
      <c r="H28" s="152">
        <v>5591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>
        <v>10360</v>
      </c>
      <c r="D30" s="151">
        <v>10360</v>
      </c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9275</v>
      </c>
      <c r="H31" s="152">
        <v>9591</v>
      </c>
      <c r="M31" s="157"/>
    </row>
    <row r="32" spans="1:18" ht="15">
      <c r="A32" s="235" t="s">
        <v>98</v>
      </c>
      <c r="B32" s="250" t="s">
        <v>99</v>
      </c>
      <c r="C32" s="155">
        <f>C30+C31</f>
        <v>10360</v>
      </c>
      <c r="D32" s="155">
        <f>D30+D31</f>
        <v>10360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18769</v>
      </c>
      <c r="H33" s="154">
        <f>H27+H31+H32</f>
        <v>15182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44100</v>
      </c>
      <c r="H36" s="154">
        <f>H25+H17+H33</f>
        <v>40531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13087</v>
      </c>
      <c r="H44" s="152">
        <v>12916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13087</v>
      </c>
      <c r="H49" s="154">
        <f>SUM(H43:H48)</f>
        <v>12916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192</v>
      </c>
      <c r="D54" s="151">
        <v>225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48255</v>
      </c>
      <c r="D55" s="155">
        <f>D19+D20+D21+D27+D32+D45+D51+D53+D54</f>
        <v>44455</v>
      </c>
      <c r="E55" s="237" t="s">
        <v>172</v>
      </c>
      <c r="F55" s="261" t="s">
        <v>173</v>
      </c>
      <c r="G55" s="154">
        <f>G49+G51+G52+G53+G54</f>
        <v>13087</v>
      </c>
      <c r="H55" s="154">
        <f>H49+H51+H52+H53+H54</f>
        <v>12916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568</v>
      </c>
      <c r="D58" s="151">
        <v>520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8199</v>
      </c>
      <c r="H59" s="152">
        <v>4944</v>
      </c>
      <c r="M59" s="157"/>
    </row>
    <row r="60" spans="1:18" ht="15">
      <c r="A60" s="235" t="s">
        <v>183</v>
      </c>
      <c r="B60" s="241" t="s">
        <v>184</v>
      </c>
      <c r="C60" s="151"/>
      <c r="D60" s="151">
        <v>10</v>
      </c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12747</v>
      </c>
      <c r="H61" s="154">
        <f>SUM(H62:H68)</f>
        <v>15437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586</v>
      </c>
      <c r="H62" s="152">
        <v>2620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568</v>
      </c>
      <c r="D64" s="155">
        <f>SUM(D58:D63)</f>
        <v>530</v>
      </c>
      <c r="E64" s="237" t="s">
        <v>200</v>
      </c>
      <c r="F64" s="242" t="s">
        <v>201</v>
      </c>
      <c r="G64" s="152">
        <v>8489</v>
      </c>
      <c r="H64" s="152">
        <v>8460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2220</v>
      </c>
      <c r="H66" s="152">
        <v>2597</v>
      </c>
    </row>
    <row r="67" spans="1:18" ht="15">
      <c r="A67" s="235" t="s">
        <v>207</v>
      </c>
      <c r="B67" s="241" t="s">
        <v>208</v>
      </c>
      <c r="C67" s="151">
        <v>791</v>
      </c>
      <c r="D67" s="151">
        <v>6098</v>
      </c>
      <c r="E67" s="237" t="s">
        <v>209</v>
      </c>
      <c r="F67" s="242" t="s">
        <v>210</v>
      </c>
      <c r="G67" s="152">
        <v>867</v>
      </c>
      <c r="H67" s="152">
        <v>775</v>
      </c>
    </row>
    <row r="68" spans="1:18" ht="15">
      <c r="A68" s="235" t="s">
        <v>211</v>
      </c>
      <c r="B68" s="241" t="s">
        <v>212</v>
      </c>
      <c r="C68" s="151">
        <v>19477</v>
      </c>
      <c r="D68" s="151">
        <v>12241</v>
      </c>
      <c r="E68" s="237" t="s">
        <v>213</v>
      </c>
      <c r="F68" s="242" t="s">
        <v>214</v>
      </c>
      <c r="G68" s="152">
        <v>585</v>
      </c>
      <c r="H68" s="152">
        <v>985</v>
      </c>
    </row>
    <row r="69" spans="1:18" ht="15">
      <c r="A69" s="235" t="s">
        <v>215</v>
      </c>
      <c r="B69" s="241" t="s">
        <v>216</v>
      </c>
      <c r="C69" s="151">
        <v>3696</v>
      </c>
      <c r="D69" s="151">
        <v>2059</v>
      </c>
      <c r="E69" s="251" t="s">
        <v>78</v>
      </c>
      <c r="F69" s="242" t="s">
        <v>217</v>
      </c>
      <c r="G69" s="152">
        <v>4406</v>
      </c>
      <c r="H69" s="152">
        <v>3445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>
        <v>0</v>
      </c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25352</v>
      </c>
      <c r="H71" s="161">
        <f>H59+H60+H61+H69+H70</f>
        <v>23826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702</v>
      </c>
      <c r="D72" s="151">
        <v>348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504</v>
      </c>
      <c r="D74" s="151">
        <v>2012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25170</v>
      </c>
      <c r="D75" s="155">
        <f>SUM(D67:D74)</f>
        <v>22758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1293</v>
      </c>
      <c r="H76" s="152">
        <v>2002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26645</v>
      </c>
      <c r="H79" s="162">
        <f>H71+H74+H75+H76</f>
        <v>25828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3127</v>
      </c>
      <c r="D87" s="151">
        <v>2506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5965</v>
      </c>
      <c r="D88" s="151">
        <v>7519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>
        <v>1017</v>
      </c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>
        <v>4</v>
      </c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9092</v>
      </c>
      <c r="D91" s="155">
        <f>SUM(D87:D90)</f>
        <v>11046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747</v>
      </c>
      <c r="D92" s="151">
        <v>486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35577</v>
      </c>
      <c r="D93" s="155">
        <f>D64+D75+D84+D91+D92</f>
        <v>34820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83832</v>
      </c>
      <c r="D94" s="164">
        <f>D93+D55</f>
        <v>79275</v>
      </c>
      <c r="E94" s="449" t="s">
        <v>270</v>
      </c>
      <c r="F94" s="289" t="s">
        <v>271</v>
      </c>
      <c r="G94" s="165">
        <f>G36+G39+G55+G79</f>
        <v>83832</v>
      </c>
      <c r="H94" s="165">
        <f>H36+H39+H55+H79</f>
        <v>79275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5" workbookViewId="0">
      <selection activeCell="C14" sqref="C14:C16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01.01.2015-31.12.2015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7181</v>
      </c>
      <c r="D9" s="46">
        <v>6958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67949</v>
      </c>
      <c r="D10" s="46">
        <v>37634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9468</v>
      </c>
      <c r="D11" s="46">
        <v>5022</v>
      </c>
      <c r="E11" s="300" t="s">
        <v>293</v>
      </c>
      <c r="F11" s="549" t="s">
        <v>294</v>
      </c>
      <c r="G11" s="550">
        <v>115814</v>
      </c>
      <c r="H11" s="550">
        <v>76465</v>
      </c>
    </row>
    <row r="12" spans="1:18">
      <c r="A12" s="298" t="s">
        <v>295</v>
      </c>
      <c r="B12" s="299" t="s">
        <v>296</v>
      </c>
      <c r="C12" s="46">
        <v>18166</v>
      </c>
      <c r="D12" s="46">
        <v>15142</v>
      </c>
      <c r="E12" s="300" t="s">
        <v>78</v>
      </c>
      <c r="F12" s="549" t="s">
        <v>297</v>
      </c>
      <c r="G12" s="550">
        <v>6139</v>
      </c>
      <c r="H12" s="550">
        <v>4731</v>
      </c>
    </row>
    <row r="13" spans="1:18">
      <c r="A13" s="298" t="s">
        <v>298</v>
      </c>
      <c r="B13" s="299" t="s">
        <v>299</v>
      </c>
      <c r="C13" s="46">
        <v>4813</v>
      </c>
      <c r="D13" s="46">
        <v>3034</v>
      </c>
      <c r="E13" s="301" t="s">
        <v>51</v>
      </c>
      <c r="F13" s="551" t="s">
        <v>300</v>
      </c>
      <c r="G13" s="548">
        <f>SUM(G9:G12)</f>
        <v>121953</v>
      </c>
      <c r="H13" s="548">
        <f>SUM(H9:H12)</f>
        <v>81196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1561</v>
      </c>
      <c r="D14" s="46">
        <v>1496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707</v>
      </c>
      <c r="H15" s="550">
        <v>163</v>
      </c>
    </row>
    <row r="16" spans="1:18">
      <c r="A16" s="298" t="s">
        <v>307</v>
      </c>
      <c r="B16" s="299" t="s">
        <v>308</v>
      </c>
      <c r="C16" s="47">
        <v>2174</v>
      </c>
      <c r="D16" s="47">
        <v>1058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111312</v>
      </c>
      <c r="D19" s="49">
        <f>SUM(D9:D15)+D16</f>
        <v>70344</v>
      </c>
      <c r="E19" s="304" t="s">
        <v>317</v>
      </c>
      <c r="F19" s="552" t="s">
        <v>318</v>
      </c>
      <c r="G19" s="550">
        <v>341</v>
      </c>
      <c r="H19" s="550">
        <v>343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781</v>
      </c>
      <c r="D22" s="46">
        <v>526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112</v>
      </c>
      <c r="D24" s="46">
        <v>47</v>
      </c>
      <c r="E24" s="301" t="s">
        <v>103</v>
      </c>
      <c r="F24" s="554" t="s">
        <v>334</v>
      </c>
      <c r="G24" s="548">
        <f>SUM(G19:G23)</f>
        <v>341</v>
      </c>
      <c r="H24" s="548">
        <f>SUM(H19:H23)</f>
        <v>343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389</v>
      </c>
      <c r="D25" s="46">
        <v>159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1282</v>
      </c>
      <c r="D26" s="49">
        <f>SUM(D22:D25)</f>
        <v>732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112594</v>
      </c>
      <c r="D28" s="50">
        <f>D26+D19</f>
        <v>71076</v>
      </c>
      <c r="E28" s="127" t="s">
        <v>339</v>
      </c>
      <c r="F28" s="554" t="s">
        <v>340</v>
      </c>
      <c r="G28" s="548">
        <f>G13+G15+G24</f>
        <v>123001</v>
      </c>
      <c r="H28" s="548">
        <f>H13+H15+H24</f>
        <v>81702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10407</v>
      </c>
      <c r="D30" s="50">
        <f>IF((H28-D28)&gt;0,H28-D28,0)</f>
        <v>10626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112594</v>
      </c>
      <c r="D33" s="49">
        <f>D28-D31+D32</f>
        <v>71076</v>
      </c>
      <c r="E33" s="127" t="s">
        <v>353</v>
      </c>
      <c r="F33" s="554" t="s">
        <v>354</v>
      </c>
      <c r="G33" s="53">
        <f>G32-G31+G28</f>
        <v>123001</v>
      </c>
      <c r="H33" s="53">
        <f>H32-H31+H28</f>
        <v>81702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10407</v>
      </c>
      <c r="D34" s="50">
        <f>IF((H33-D33)&gt;0,H33-D33,0)</f>
        <v>10626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1132</v>
      </c>
      <c r="D35" s="49">
        <f>D36+D37+D38</f>
        <v>1035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1132</v>
      </c>
      <c r="D36" s="46">
        <v>1120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>
        <v>-85</v>
      </c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9275</v>
      </c>
      <c r="D39" s="460">
        <f>+IF((H33-D33-D35)&gt;0,H33-D33-D35,0)</f>
        <v>9591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9275</v>
      </c>
      <c r="D41" s="52">
        <f>IF(H39=0,IF(D39-D40&gt;0,D39-D40+H40,0),IF(H39-H40&lt;0,H40-H39+D39,0))</f>
        <v>9591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123001</v>
      </c>
      <c r="D42" s="53">
        <f>D33+D35+D39</f>
        <v>81702</v>
      </c>
      <c r="E42" s="128" t="s">
        <v>380</v>
      </c>
      <c r="F42" s="129" t="s">
        <v>381</v>
      </c>
      <c r="G42" s="53">
        <f>G39+G33</f>
        <v>123001</v>
      </c>
      <c r="H42" s="53">
        <f>H39+H33</f>
        <v>81702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9" workbookViewId="0">
      <selection activeCell="C36" sqref="C36:C37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01.01.2015-31.12.2015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155038</v>
      </c>
      <c r="D10" s="54">
        <v>98750</v>
      </c>
      <c r="E10" s="130"/>
      <c r="F10" s="130"/>
    </row>
    <row r="11" spans="1:13">
      <c r="A11" s="332" t="s">
        <v>390</v>
      </c>
      <c r="B11" s="333" t="s">
        <v>391</v>
      </c>
      <c r="C11" s="54">
        <v>-105413</v>
      </c>
      <c r="D11" s="54">
        <v>-62146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-22932</v>
      </c>
      <c r="D13" s="54">
        <v>-17629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-8083</v>
      </c>
      <c r="D14" s="54">
        <v>-5717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-1321</v>
      </c>
      <c r="D15" s="54">
        <v>-1205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-82</v>
      </c>
      <c r="D18" s="54">
        <v>-16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922</v>
      </c>
      <c r="D19" s="54">
        <v>426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18129</v>
      </c>
      <c r="D20" s="55">
        <f>SUM(D10:D19)</f>
        <v>12463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-9455</v>
      </c>
      <c r="D22" s="54">
        <v>-5740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375</v>
      </c>
      <c r="D23" s="54">
        <v>407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>
        <v>-19693</v>
      </c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>
        <v>1640</v>
      </c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-7440</v>
      </c>
      <c r="D32" s="55">
        <f>SUM(D22:D31)</f>
        <v>-25026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>
        <v>20454</v>
      </c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1651</v>
      </c>
      <c r="D36" s="54">
        <v>7299</v>
      </c>
      <c r="E36" s="130"/>
      <c r="F36" s="130"/>
    </row>
    <row r="37" spans="1:8">
      <c r="A37" s="332" t="s">
        <v>439</v>
      </c>
      <c r="B37" s="333" t="s">
        <v>440</v>
      </c>
      <c r="C37" s="54">
        <v>-3189</v>
      </c>
      <c r="D37" s="54">
        <v>-1004</v>
      </c>
      <c r="E37" s="130"/>
      <c r="F37" s="130"/>
    </row>
    <row r="38" spans="1:8">
      <c r="A38" s="332" t="s">
        <v>441</v>
      </c>
      <c r="B38" s="333" t="s">
        <v>442</v>
      </c>
      <c r="C38" s="54">
        <v>-5391</v>
      </c>
      <c r="D38" s="54">
        <v>-4139</v>
      </c>
      <c r="E38" s="130"/>
      <c r="F38" s="130"/>
    </row>
    <row r="39" spans="1:8">
      <c r="A39" s="332" t="s">
        <v>443</v>
      </c>
      <c r="B39" s="333" t="s">
        <v>444</v>
      </c>
      <c r="C39" s="54">
        <v>-369</v>
      </c>
      <c r="D39" s="54"/>
      <c r="E39" s="130"/>
      <c r="F39" s="130"/>
    </row>
    <row r="40" spans="1:8">
      <c r="A40" s="332" t="s">
        <v>445</v>
      </c>
      <c r="B40" s="333" t="s">
        <v>446</v>
      </c>
      <c r="C40" s="54">
        <v>-5594</v>
      </c>
      <c r="D40" s="54">
        <v>-4452</v>
      </c>
      <c r="E40" s="130"/>
      <c r="F40" s="130"/>
    </row>
    <row r="41" spans="1:8">
      <c r="A41" s="332" t="s">
        <v>447</v>
      </c>
      <c r="B41" s="333" t="s">
        <v>448</v>
      </c>
      <c r="C41" s="54">
        <v>249</v>
      </c>
      <c r="D41" s="54">
        <v>-3263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-12643</v>
      </c>
      <c r="D42" s="55">
        <f>SUM(D34:D41)</f>
        <v>14895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-1954</v>
      </c>
      <c r="D43" s="55">
        <f>D42+D32+D20</f>
        <v>2332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11046</v>
      </c>
      <c r="D44" s="132">
        <v>8714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9092</v>
      </c>
      <c r="D45" s="55">
        <f>D44+D43</f>
        <v>11046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9092</v>
      </c>
      <c r="D46" s="56">
        <v>11046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6" workbookViewId="0">
      <selection activeCell="I20" sqref="I20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01.01.2015-31.12.2015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5336</v>
      </c>
      <c r="D11" s="58">
        <f>'справка №1-БАЛАНС'!H19</f>
        <v>19565</v>
      </c>
      <c r="E11" s="58">
        <f>'справка №1-БАЛАНС'!H20</f>
        <v>0</v>
      </c>
      <c r="F11" s="58">
        <f>'справка №1-БАЛАНС'!H22</f>
        <v>448</v>
      </c>
      <c r="G11" s="58">
        <f>'справка №1-БАЛАНС'!H23</f>
        <v>0</v>
      </c>
      <c r="H11" s="60"/>
      <c r="I11" s="58">
        <f>'справка №1-БАЛАНС'!H28+'справка №1-БАЛАНС'!H31</f>
        <v>15182</v>
      </c>
      <c r="J11" s="58">
        <f>'справка №1-БАЛАНС'!H29+'справка №1-БАЛАНС'!H32</f>
        <v>0</v>
      </c>
      <c r="K11" s="60"/>
      <c r="L11" s="344">
        <f>SUM(C11:K11)</f>
        <v>40531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5336</v>
      </c>
      <c r="D15" s="61">
        <f t="shared" ref="D15:M15" si="2">D11+D12</f>
        <v>19565</v>
      </c>
      <c r="E15" s="61">
        <f t="shared" si="2"/>
        <v>0</v>
      </c>
      <c r="F15" s="61">
        <f t="shared" si="2"/>
        <v>448</v>
      </c>
      <c r="G15" s="61">
        <f t="shared" si="2"/>
        <v>0</v>
      </c>
      <c r="H15" s="61">
        <f t="shared" si="2"/>
        <v>0</v>
      </c>
      <c r="I15" s="61">
        <f t="shared" si="2"/>
        <v>15182</v>
      </c>
      <c r="J15" s="61">
        <f t="shared" si="2"/>
        <v>0</v>
      </c>
      <c r="K15" s="61">
        <f t="shared" si="2"/>
        <v>0</v>
      </c>
      <c r="L15" s="344">
        <f t="shared" si="1"/>
        <v>40531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9275</v>
      </c>
      <c r="J16" s="345">
        <f>+'справка №1-БАЛАНС'!G32</f>
        <v>0</v>
      </c>
      <c r="K16" s="60"/>
      <c r="L16" s="344">
        <f t="shared" si="1"/>
        <v>9275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97</v>
      </c>
      <c r="G17" s="62">
        <f t="shared" si="3"/>
        <v>0</v>
      </c>
      <c r="H17" s="62">
        <f t="shared" si="3"/>
        <v>-115</v>
      </c>
      <c r="I17" s="62">
        <f t="shared" si="3"/>
        <v>-5688</v>
      </c>
      <c r="J17" s="62">
        <f>J18+J19</f>
        <v>0</v>
      </c>
      <c r="K17" s="62">
        <f t="shared" si="3"/>
        <v>0</v>
      </c>
      <c r="L17" s="344">
        <f t="shared" si="1"/>
        <v>-5706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-5602</v>
      </c>
      <c r="J18" s="60"/>
      <c r="K18" s="60"/>
      <c r="L18" s="344">
        <f t="shared" si="1"/>
        <v>-5602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>
        <v>97</v>
      </c>
      <c r="G19" s="60"/>
      <c r="H19" s="60">
        <v>-115</v>
      </c>
      <c r="I19" s="60">
        <v>-86</v>
      </c>
      <c r="J19" s="60"/>
      <c r="K19" s="60"/>
      <c r="L19" s="344">
        <f t="shared" si="1"/>
        <v>-104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5336</v>
      </c>
      <c r="D29" s="59">
        <f t="shared" ref="D29:M29" si="6">D17+D20+D21+D24+D28+D27+D15+D16</f>
        <v>19565</v>
      </c>
      <c r="E29" s="59">
        <f t="shared" si="6"/>
        <v>0</v>
      </c>
      <c r="F29" s="59">
        <f t="shared" si="6"/>
        <v>545</v>
      </c>
      <c r="G29" s="59">
        <f t="shared" si="6"/>
        <v>0</v>
      </c>
      <c r="H29" s="59">
        <f t="shared" si="6"/>
        <v>-115</v>
      </c>
      <c r="I29" s="59">
        <f t="shared" si="6"/>
        <v>18769</v>
      </c>
      <c r="J29" s="59">
        <f t="shared" si="6"/>
        <v>0</v>
      </c>
      <c r="K29" s="59">
        <f t="shared" si="6"/>
        <v>0</v>
      </c>
      <c r="L29" s="344">
        <f t="shared" si="1"/>
        <v>44100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5336</v>
      </c>
      <c r="D32" s="59">
        <f t="shared" si="7"/>
        <v>19565</v>
      </c>
      <c r="E32" s="59">
        <f t="shared" si="7"/>
        <v>0</v>
      </c>
      <c r="F32" s="59">
        <f t="shared" si="7"/>
        <v>545</v>
      </c>
      <c r="G32" s="59">
        <f t="shared" si="7"/>
        <v>0</v>
      </c>
      <c r="H32" s="59">
        <f t="shared" si="7"/>
        <v>-115</v>
      </c>
      <c r="I32" s="59">
        <f t="shared" si="7"/>
        <v>18769</v>
      </c>
      <c r="J32" s="59">
        <f t="shared" si="7"/>
        <v>0</v>
      </c>
      <c r="K32" s="59">
        <f t="shared" si="7"/>
        <v>0</v>
      </c>
      <c r="L32" s="344">
        <f t="shared" si="1"/>
        <v>44100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" workbookViewId="0">
      <selection activeCell="F22" sqref="F2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01.01.2015-31.12.2015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>
        <v>168</v>
      </c>
      <c r="E10" s="189">
        <v>4</v>
      </c>
      <c r="F10" s="189"/>
      <c r="G10" s="74">
        <f t="shared" ref="G10:G39" si="2">D10+E10-F10</f>
        <v>172</v>
      </c>
      <c r="H10" s="65"/>
      <c r="I10" s="65"/>
      <c r="J10" s="74">
        <f t="shared" ref="J10:J39" si="3">G10+H10-I10</f>
        <v>172</v>
      </c>
      <c r="K10" s="65">
        <v>142</v>
      </c>
      <c r="L10" s="65">
        <v>25</v>
      </c>
      <c r="M10" s="65"/>
      <c r="N10" s="74">
        <f t="shared" ref="N10:N39" si="4">K10+L10-M10</f>
        <v>167</v>
      </c>
      <c r="O10" s="65"/>
      <c r="P10" s="65"/>
      <c r="Q10" s="74">
        <f t="shared" si="0"/>
        <v>167</v>
      </c>
      <c r="R10" s="74">
        <f t="shared" si="1"/>
        <v>5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3320</v>
      </c>
      <c r="E11" s="189">
        <v>939</v>
      </c>
      <c r="F11" s="189">
        <v>63</v>
      </c>
      <c r="G11" s="74">
        <f t="shared" si="2"/>
        <v>4196</v>
      </c>
      <c r="H11" s="65"/>
      <c r="I11" s="65"/>
      <c r="J11" s="74">
        <f t="shared" si="3"/>
        <v>4196</v>
      </c>
      <c r="K11" s="65">
        <v>2563</v>
      </c>
      <c r="L11" s="65">
        <v>446</v>
      </c>
      <c r="M11" s="65">
        <v>63</v>
      </c>
      <c r="N11" s="74">
        <f t="shared" si="4"/>
        <v>2946</v>
      </c>
      <c r="O11" s="65"/>
      <c r="P11" s="65"/>
      <c r="Q11" s="74">
        <f t="shared" si="0"/>
        <v>2946</v>
      </c>
      <c r="R11" s="74">
        <f t="shared" si="1"/>
        <v>1250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29966</v>
      </c>
      <c r="E13" s="189">
        <v>6997</v>
      </c>
      <c r="F13" s="189">
        <v>2776</v>
      </c>
      <c r="G13" s="74">
        <f t="shared" si="2"/>
        <v>34187</v>
      </c>
      <c r="H13" s="65"/>
      <c r="I13" s="65"/>
      <c r="J13" s="74">
        <f t="shared" si="3"/>
        <v>34187</v>
      </c>
      <c r="K13" s="65">
        <v>13257</v>
      </c>
      <c r="L13" s="65">
        <v>4781</v>
      </c>
      <c r="M13" s="65">
        <v>2542</v>
      </c>
      <c r="N13" s="74">
        <f t="shared" si="4"/>
        <v>15496</v>
      </c>
      <c r="O13" s="65"/>
      <c r="P13" s="65"/>
      <c r="Q13" s="74">
        <f t="shared" si="0"/>
        <v>15496</v>
      </c>
      <c r="R13" s="74">
        <f t="shared" si="1"/>
        <v>18691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12496</v>
      </c>
      <c r="E16" s="189">
        <v>3071</v>
      </c>
      <c r="F16" s="189">
        <v>134</v>
      </c>
      <c r="G16" s="74">
        <f t="shared" si="2"/>
        <v>15433</v>
      </c>
      <c r="H16" s="65"/>
      <c r="I16" s="65"/>
      <c r="J16" s="74">
        <f t="shared" si="3"/>
        <v>15433</v>
      </c>
      <c r="K16" s="65">
        <v>6338</v>
      </c>
      <c r="L16" s="65">
        <v>2513</v>
      </c>
      <c r="M16" s="65">
        <v>99</v>
      </c>
      <c r="N16" s="74">
        <f t="shared" si="4"/>
        <v>8752</v>
      </c>
      <c r="O16" s="65"/>
      <c r="P16" s="65"/>
      <c r="Q16" s="74">
        <f t="shared" ref="Q16:Q25" si="5">N16+O16-P16</f>
        <v>8752</v>
      </c>
      <c r="R16" s="74">
        <f t="shared" ref="R16:R25" si="6">J16-Q16</f>
        <v>6681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45950</v>
      </c>
      <c r="E17" s="194">
        <f>SUM(E9:E16)</f>
        <v>11011</v>
      </c>
      <c r="F17" s="194">
        <f>SUM(F9:F16)</f>
        <v>2973</v>
      </c>
      <c r="G17" s="74">
        <f t="shared" si="2"/>
        <v>53988</v>
      </c>
      <c r="H17" s="75">
        <f>SUM(H9:H16)</f>
        <v>0</v>
      </c>
      <c r="I17" s="75">
        <f>SUM(I9:I16)</f>
        <v>0</v>
      </c>
      <c r="J17" s="74">
        <f t="shared" si="3"/>
        <v>53988</v>
      </c>
      <c r="K17" s="75">
        <f>SUM(K9:K16)</f>
        <v>22300</v>
      </c>
      <c r="L17" s="75">
        <f>SUM(L9:L16)</f>
        <v>7765</v>
      </c>
      <c r="M17" s="75">
        <f>SUM(M9:M16)</f>
        <v>2704</v>
      </c>
      <c r="N17" s="74">
        <f t="shared" si="4"/>
        <v>27361</v>
      </c>
      <c r="O17" s="75">
        <f>SUM(O9:O16)</f>
        <v>0</v>
      </c>
      <c r="P17" s="75">
        <f>SUM(P9:P16)</f>
        <v>0</v>
      </c>
      <c r="Q17" s="74">
        <f t="shared" si="5"/>
        <v>27361</v>
      </c>
      <c r="R17" s="74">
        <f t="shared" si="6"/>
        <v>26627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4515</v>
      </c>
      <c r="E22" s="189">
        <v>2534</v>
      </c>
      <c r="F22" s="189"/>
      <c r="G22" s="74">
        <f t="shared" si="2"/>
        <v>7049</v>
      </c>
      <c r="H22" s="65"/>
      <c r="I22" s="65"/>
      <c r="J22" s="74">
        <f t="shared" si="3"/>
        <v>7049</v>
      </c>
      <c r="K22" s="65">
        <v>2971</v>
      </c>
      <c r="L22" s="65">
        <v>1132</v>
      </c>
      <c r="M22" s="65"/>
      <c r="N22" s="74">
        <f t="shared" si="4"/>
        <v>4103</v>
      </c>
      <c r="O22" s="65"/>
      <c r="P22" s="65"/>
      <c r="Q22" s="74">
        <f t="shared" si="5"/>
        <v>4103</v>
      </c>
      <c r="R22" s="74">
        <f t="shared" si="6"/>
        <v>2946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8722</v>
      </c>
      <c r="E24" s="189"/>
      <c r="F24" s="189"/>
      <c r="G24" s="74">
        <f t="shared" si="2"/>
        <v>8722</v>
      </c>
      <c r="H24" s="65"/>
      <c r="I24" s="65"/>
      <c r="J24" s="74">
        <f t="shared" si="3"/>
        <v>8722</v>
      </c>
      <c r="K24" s="65">
        <v>46</v>
      </c>
      <c r="L24" s="65">
        <v>546</v>
      </c>
      <c r="M24" s="65"/>
      <c r="N24" s="74">
        <f t="shared" si="4"/>
        <v>592</v>
      </c>
      <c r="O24" s="65"/>
      <c r="P24" s="65"/>
      <c r="Q24" s="74">
        <f t="shared" si="5"/>
        <v>592</v>
      </c>
      <c r="R24" s="74">
        <f t="shared" si="6"/>
        <v>8130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13237</v>
      </c>
      <c r="E25" s="190">
        <f t="shared" ref="E25:P25" si="7">SUM(E21:E24)</f>
        <v>2534</v>
      </c>
      <c r="F25" s="190">
        <f t="shared" si="7"/>
        <v>0</v>
      </c>
      <c r="G25" s="67">
        <f t="shared" si="2"/>
        <v>15771</v>
      </c>
      <c r="H25" s="66">
        <f t="shared" si="7"/>
        <v>0</v>
      </c>
      <c r="I25" s="66">
        <f t="shared" si="7"/>
        <v>0</v>
      </c>
      <c r="J25" s="67">
        <f t="shared" si="3"/>
        <v>15771</v>
      </c>
      <c r="K25" s="66">
        <f t="shared" si="7"/>
        <v>3017</v>
      </c>
      <c r="L25" s="66">
        <f t="shared" si="7"/>
        <v>1678</v>
      </c>
      <c r="M25" s="66">
        <f t="shared" si="7"/>
        <v>0</v>
      </c>
      <c r="N25" s="67">
        <f t="shared" si="4"/>
        <v>4695</v>
      </c>
      <c r="O25" s="66">
        <f t="shared" si="7"/>
        <v>0</v>
      </c>
      <c r="P25" s="66">
        <f t="shared" si="7"/>
        <v>0</v>
      </c>
      <c r="Q25" s="67">
        <f t="shared" si="5"/>
        <v>4695</v>
      </c>
      <c r="R25" s="67">
        <f t="shared" si="6"/>
        <v>11076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>
        <v>10360</v>
      </c>
      <c r="E39" s="572"/>
      <c r="F39" s="572"/>
      <c r="G39" s="74">
        <f t="shared" si="2"/>
        <v>10360</v>
      </c>
      <c r="H39" s="572"/>
      <c r="I39" s="572"/>
      <c r="J39" s="74">
        <f t="shared" si="3"/>
        <v>10360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10360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69547</v>
      </c>
      <c r="E40" s="438">
        <f>E17+E18+E19+E25+E38+E39</f>
        <v>13545</v>
      </c>
      <c r="F40" s="438">
        <f t="shared" ref="F40:R40" si="13">F17+F18+F19+F25+F38+F39</f>
        <v>2973</v>
      </c>
      <c r="G40" s="438">
        <f t="shared" si="13"/>
        <v>80119</v>
      </c>
      <c r="H40" s="438">
        <f t="shared" si="13"/>
        <v>0</v>
      </c>
      <c r="I40" s="438">
        <f t="shared" si="13"/>
        <v>0</v>
      </c>
      <c r="J40" s="438">
        <f t="shared" si="13"/>
        <v>80119</v>
      </c>
      <c r="K40" s="438">
        <f t="shared" si="13"/>
        <v>25317</v>
      </c>
      <c r="L40" s="438">
        <f t="shared" si="13"/>
        <v>9443</v>
      </c>
      <c r="M40" s="438">
        <f t="shared" si="13"/>
        <v>2704</v>
      </c>
      <c r="N40" s="438">
        <f t="shared" si="13"/>
        <v>32056</v>
      </c>
      <c r="O40" s="438">
        <f t="shared" si="13"/>
        <v>0</v>
      </c>
      <c r="P40" s="438">
        <f t="shared" si="13"/>
        <v>0</v>
      </c>
      <c r="Q40" s="438">
        <f t="shared" si="13"/>
        <v>32056</v>
      </c>
      <c r="R40" s="438">
        <f t="shared" si="13"/>
        <v>48063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91" workbookViewId="0">
      <selection activeCell="D96" sqref="D9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01.01.2015-31.12.2015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192</v>
      </c>
      <c r="D21" s="108">
        <v>192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791</v>
      </c>
      <c r="D24" s="119">
        <f>SUM(D25:D27)</f>
        <v>791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0</v>
      </c>
      <c r="D25" s="108">
        <v>0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791</v>
      </c>
      <c r="D26" s="108">
        <v>791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19477</v>
      </c>
      <c r="D28" s="108">
        <v>19477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3696</v>
      </c>
      <c r="D29" s="108">
        <v>3696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702</v>
      </c>
      <c r="D33" s="105">
        <f>SUM(D34:D37)</f>
        <v>702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702</v>
      </c>
      <c r="D34" s="108">
        <v>702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504</v>
      </c>
      <c r="D38" s="105">
        <f>SUM(D39:D42)</f>
        <v>504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504</v>
      </c>
      <c r="D42" s="108">
        <v>504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25170</v>
      </c>
      <c r="D43" s="104">
        <f>D24+D28+D29+D31+D30+D32+D33+D38</f>
        <v>25170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25362</v>
      </c>
      <c r="D44" s="103">
        <f>D43+D21+D19+D9</f>
        <v>25362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3663</v>
      </c>
      <c r="D56" s="103">
        <f>D57+D59</f>
        <v>0</v>
      </c>
      <c r="E56" s="119">
        <f t="shared" si="1"/>
        <v>3663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v>3663</v>
      </c>
      <c r="D57" s="108"/>
      <c r="E57" s="119">
        <f t="shared" si="1"/>
        <v>3663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9424</v>
      </c>
      <c r="D64" s="108"/>
      <c r="E64" s="119">
        <f t="shared" si="1"/>
        <v>9424</v>
      </c>
      <c r="F64" s="110"/>
    </row>
    <row r="65" spans="1:16">
      <c r="A65" s="396" t="s">
        <v>712</v>
      </c>
      <c r="B65" s="397" t="s">
        <v>713</v>
      </c>
      <c r="C65" s="109">
        <v>9424</v>
      </c>
      <c r="D65" s="109"/>
      <c r="E65" s="119">
        <f t="shared" si="1"/>
        <v>9424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13087</v>
      </c>
      <c r="D66" s="103">
        <f>D52+D56+D61+D62+D63+D64</f>
        <v>0</v>
      </c>
      <c r="E66" s="119">
        <f t="shared" si="1"/>
        <v>13087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586</v>
      </c>
      <c r="D71" s="105">
        <f>SUM(D72:D74)</f>
        <v>586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586</v>
      </c>
      <c r="D72" s="108">
        <v>586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8199</v>
      </c>
      <c r="D75" s="103">
        <f>D76+D78</f>
        <v>8199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3532</v>
      </c>
      <c r="D76" s="108">
        <v>3532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4667</v>
      </c>
      <c r="D78" s="108">
        <v>4667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12161</v>
      </c>
      <c r="D85" s="104">
        <f>SUM(D86:D90)+D94</f>
        <v>12161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8489</v>
      </c>
      <c r="D87" s="108">
        <v>8489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2220</v>
      </c>
      <c r="D89" s="108">
        <v>2220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585</v>
      </c>
      <c r="D90" s="103">
        <f>SUM(D91:D93)</f>
        <v>585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201</v>
      </c>
      <c r="D91" s="108">
        <v>201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300</v>
      </c>
      <c r="D92" s="108">
        <v>300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84</v>
      </c>
      <c r="D93" s="108">
        <v>84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867</v>
      </c>
      <c r="D94" s="108">
        <v>867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4406</v>
      </c>
      <c r="D95" s="108">
        <v>4406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25352</v>
      </c>
      <c r="D96" s="104">
        <f>D85+D80+D75+D71+D95</f>
        <v>25352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38439</v>
      </c>
      <c r="D97" s="104">
        <f>D96+D68+D66</f>
        <v>25352</v>
      </c>
      <c r="E97" s="104">
        <f>E96+E68+E66</f>
        <v>13087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7"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01.01.2015-31.12.2015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abSelected="1" workbookViewId="0">
      <selection activeCell="F18" sqref="F18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01.01.2015-31.12.2015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>
        <v>1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2016-01-27T11:18:43Z</cp:lastPrinted>
  <dcterms:created xsi:type="dcterms:W3CDTF">2000-06-29T12:02:40Z</dcterms:created>
  <dcterms:modified xsi:type="dcterms:W3CDTF">2016-04-15T13:49:32Z</dcterms:modified>
</cp:coreProperties>
</file>