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peedy\Annual reports\FS Q2 14\"/>
    </mc:Choice>
  </mc:AlternateContent>
  <bookViews>
    <workbookView xWindow="0" yWindow="2625" windowWidth="10800" windowHeight="3570" tabRatio="82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25" i="2" l="1"/>
  <c r="D24" i="2"/>
  <c r="D22" i="2"/>
  <c r="H12" i="2"/>
  <c r="H11" i="2"/>
  <c r="D16" i="2"/>
  <c r="D14" i="2"/>
  <c r="D13" i="2"/>
  <c r="D12" i="2"/>
  <c r="D11" i="2"/>
  <c r="D10" i="2"/>
  <c r="D9" i="2"/>
  <c r="C19" i="2" l="1"/>
  <c r="H27" i="1"/>
  <c r="H33" i="1" s="1"/>
  <c r="G27" i="1"/>
  <c r="G33" i="1" s="1"/>
  <c r="H21" i="1"/>
  <c r="H25" i="1" s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 s="1"/>
  <c r="G19" i="5"/>
  <c r="J19" i="5" s="1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 s="1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J21" i="5" s="1"/>
  <c r="R21" i="5" s="1"/>
  <c r="G22" i="5"/>
  <c r="J22" i="5" s="1"/>
  <c r="G23" i="5"/>
  <c r="J23" i="5" s="1"/>
  <c r="R23" i="5" s="1"/>
  <c r="G24" i="5"/>
  <c r="J24" i="5" s="1"/>
  <c r="G16" i="5"/>
  <c r="J16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 l="1"/>
  <c r="R18" i="5"/>
  <c r="I38" i="5"/>
  <c r="G36" i="1"/>
  <c r="G94" i="1" s="1"/>
  <c r="N32" i="5"/>
  <c r="Q32" i="5" s="1"/>
  <c r="G32" i="5"/>
  <c r="J32" i="5" s="1"/>
  <c r="L24" i="4"/>
  <c r="K29" i="4"/>
  <c r="K32" i="4" s="1"/>
  <c r="L17" i="4"/>
  <c r="F105" i="6"/>
  <c r="F66" i="6"/>
  <c r="R10" i="5"/>
  <c r="R35" i="5"/>
  <c r="F38" i="5"/>
  <c r="E38" i="5"/>
  <c r="F15" i="4"/>
  <c r="R24" i="5"/>
  <c r="R22" i="5"/>
  <c r="G25" i="5"/>
  <c r="J25" i="5" s="1"/>
  <c r="R11" i="5"/>
  <c r="C43" i="6"/>
  <c r="C44" i="6" s="1"/>
  <c r="R14" i="5"/>
  <c r="R28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L40" i="5" s="1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80" i="6"/>
  <c r="R37" i="5"/>
  <c r="R29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E66" i="6" l="1"/>
  <c r="R25" i="5"/>
  <c r="L15" i="4"/>
  <c r="N38" i="5"/>
  <c r="Q38" i="5" s="1"/>
  <c r="F149" i="8"/>
  <c r="E43" i="6"/>
  <c r="E44" i="6" s="1"/>
  <c r="D44" i="6"/>
  <c r="D94" i="1"/>
  <c r="F79" i="8"/>
  <c r="J38" i="5"/>
  <c r="D97" i="6"/>
  <c r="E96" i="6"/>
  <c r="C97" i="6"/>
  <c r="D40" i="5"/>
  <c r="D30" i="2"/>
  <c r="H30" i="2"/>
  <c r="H34" i="2"/>
  <c r="C29" i="4"/>
  <c r="C32" i="4" s="1"/>
  <c r="L32" i="4" s="1"/>
  <c r="C94" i="1"/>
  <c r="G30" i="2"/>
  <c r="C30" i="2"/>
  <c r="C39" i="2"/>
  <c r="C42" i="2" s="1"/>
  <c r="C34" i="2"/>
  <c r="R27" i="5"/>
  <c r="G40" i="5"/>
  <c r="J17" i="5"/>
  <c r="G34" i="2"/>
  <c r="Q40" i="5"/>
  <c r="K40" i="5"/>
  <c r="D39" i="2"/>
  <c r="D34" i="2"/>
  <c r="N40" i="5"/>
  <c r="E97" i="6" l="1"/>
  <c r="R38" i="5"/>
  <c r="L29" i="4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<sst xmlns="http://schemas.openxmlformats.org/spreadsheetml/2006/main" count="1060" uniqueCount="873">
  <si>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</si>
  <si>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</si>
  <si>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</si>
  <si>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</si>
  <si>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</si>
  <si>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</si>
  <si>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</si>
  <si>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</si>
  <si>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</si>
  <si>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</si>
  <si>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</si>
  <si>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</si>
  <si>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</si>
  <si>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</si>
  <si>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</si>
  <si>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</si>
  <si>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</si>
  <si>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</si>
  <si>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</si>
  <si>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</si>
  <si>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</si>
  <si>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</si>
  <si>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</si>
  <si>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</si>
  <si>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</si>
  <si>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</si>
  <si>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</si>
  <si>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</si>
  <si>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</si>
  <si>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</si>
  <si>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</si>
  <si>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</si>
  <si>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</si>
  <si>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</si>
  <si>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</si>
  <si>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</si>
  <si>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</si>
  <si>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</si>
  <si>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</si>
  <si>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</si>
  <si>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</si>
  <si>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</si>
  <si>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</si>
  <si>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</si>
  <si>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</si>
  <si>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</si>
  <si>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</si>
  <si>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</si>
  <si>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</si>
  <si>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</si>
  <si>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</si>
  <si>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</si>
  <si>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</si>
  <si>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</si>
  <si>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</si>
  <si>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</si>
  <si>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</si>
  <si>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</si>
  <si>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</si>
  <si>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</si>
  <si>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</si>
  <si>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</si>
  <si>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</si>
  <si>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</si>
  <si>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</si>
  <si>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</si>
  <si>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</si>
  <si>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</si>
  <si>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</si>
  <si>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</si>
  <si>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</si>
  <si>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</si>
  <si>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</si>
  <si>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</si>
  <si>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</si>
  <si>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</si>
  <si>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</si>
  <si>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</si>
  <si>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</si>
  <si>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</si>
  <si>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</si>
  <si>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</si>
  <si>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</si>
  <si>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</si>
  <si>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</si>
  <si>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</si>
  <si>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</si>
  <si>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</si>
  <si>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</si>
  <si>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</si>
  <si>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</si>
  <si>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</si>
  <si>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</si>
  <si>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</si>
  <si>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</si>
  <si>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</si>
  <si>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</si>
  <si>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</si>
  <si>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</si>
  <si>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</si>
  <si>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</si>
  <si>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</si>
  <si>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</si>
  <si>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</si>
  <si>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</si>
  <si>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</si>
  <si>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</si>
  <si>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</si>
  <si>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</si>
  <si>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</si>
  <si>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</si>
  <si>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</si>
  <si>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</si>
  <si>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</si>
  <si>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</si>
  <si>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</si>
  <si>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</si>
  <si>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</si>
  <si>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</si>
  <si>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</si>
  <si>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</si>
  <si>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</si>
  <si>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</si>
  <si>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</si>
  <si>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</si>
  <si>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</si>
  <si>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</si>
  <si>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</si>
  <si>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</si>
  <si>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</si>
  <si>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</si>
  <si>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</si>
  <si>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</si>
  <si>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</si>
  <si>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</si>
  <si>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</si>
  <si>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</si>
  <si>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</si>
  <si>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</si>
  <si>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</si>
  <si>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</si>
  <si>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</si>
  <si>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</si>
  <si>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</si>
  <si>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</si>
  <si>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</si>
  <si>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</si>
  <si>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</si>
  <si>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</si>
  <si>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</si>
  <si>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</si>
  <si>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</si>
  <si>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</si>
  <si>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</si>
  <si>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</si>
  <si>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</si>
  <si>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</si>
  <si>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</si>
  <si>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</si>
  <si>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</si>
  <si>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</si>
  <si>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</si>
  <si>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</si>
  <si>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</si>
  <si>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</si>
  <si>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</si>
  <si>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</si>
  <si>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</si>
  <si>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</si>
  <si>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</si>
  <si>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</si>
  <si>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</si>
  <si>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</si>
  <si>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</si>
  <si>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</si>
  <si>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</si>
  <si>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</si>
  <si>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</si>
  <si>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</si>
  <si>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</si>
  <si>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</si>
  <si>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</si>
  <si>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</si>
  <si>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</si>
  <si>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</si>
  <si>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</si>
  <si>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</si>
  <si>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</si>
  <si>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</si>
  <si>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</si>
  <si>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</si>
  <si>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</si>
  <si>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</si>
  <si>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</si>
  <si>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</si>
  <si>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</si>
  <si>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</si>
  <si>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</si>
  <si>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</si>
  <si>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</si>
  <si>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</si>
  <si>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</si>
  <si>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</si>
  <si>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</si>
  <si>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</si>
  <si>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</si>
  <si>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</si>
  <si>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</si>
  <si>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</si>
  <si>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</si>
  <si>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</si>
  <si>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</si>
  <si>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</si>
  <si>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</si>
  <si>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</si>
  <si>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</si>
  <si>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</si>
  <si>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</si>
  <si>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</si>
  <si>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</si>
  <si>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</si>
  <si>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</si>
  <si>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</si>
  <si>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</si>
  <si>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</si>
  <si>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</si>
  <si>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</si>
  <si>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</si>
  <si>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</si>
  <si>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</si>
  <si>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</si>
  <si>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</si>
  <si>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</si>
  <si>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</si>
  <si>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</si>
  <si>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</si>
  <si>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</si>
  <si>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</si>
  <si>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</si>
  <si>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</si>
  <si>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</si>
  <si>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</si>
  <si>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</si>
  <si>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</si>
  <si>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</si>
  <si>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</si>
  <si>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</si>
  <si>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</si>
  <si>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</si>
  <si>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</si>
  <si>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</si>
  <si>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</si>
  <si>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</si>
  <si>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</si>
  <si>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</si>
  <si>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</si>
  <si>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</si>
  <si>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</si>
  <si>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</si>
  <si>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</si>
  <si>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</si>
  <si>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</si>
  <si>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</si>
  <si>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</si>
  <si>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</si>
  <si>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</si>
  <si>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</si>
  <si>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</si>
  <si>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</si>
  <si>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</si>
  <si>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</si>
  <si>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</si>
  <si>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</si>
  <si>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</si>
  <si>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</si>
  <si>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</si>
  <si>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</si>
  <si>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</si>
  <si>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</si>
  <si>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</si>
  <si>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</si>
  <si>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</si>
  <si>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</si>
  <si>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</si>
  <si>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</si>
  <si>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</si>
  <si>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</si>
  <si>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</si>
  <si>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</si>
  <si>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</si>
  <si>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</si>
  <si>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</si>
  <si>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</si>
  <si>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</si>
  <si>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</si>
  <si>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</si>
  <si>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</si>
  <si>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</si>
  <si>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</si>
  <si>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</si>
  <si>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</si>
  <si>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</si>
  <si>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</si>
  <si>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</si>
  <si>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</si>
  <si>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</si>
  <si>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</si>
  <si>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</si>
  <si>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</si>
  <si>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</si>
  <si>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</si>
  <si>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</si>
  <si>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</si>
  <si>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</si>
  <si>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</si>
  <si>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</si>
  <si>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</si>
  <si>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</si>
  <si>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</si>
  <si>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</si>
  <si>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</si>
  <si>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</si>
  <si>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</si>
  <si>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</si>
  <si>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</si>
  <si>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</si>
  <si>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</si>
  <si>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</si>
  <si>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</si>
  <si>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</si>
  <si>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</si>
  <si>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</si>
  <si>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</si>
  <si>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</si>
  <si>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</si>
  <si>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</si>
  <si>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</si>
  <si>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</si>
  <si>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</si>
  <si>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</si>
  <si>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</si>
  <si>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</si>
  <si>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</si>
  <si>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</si>
  <si>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</si>
  <si>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</si>
  <si>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</si>
  <si>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</si>
  <si>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</si>
  <si>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</si>
  <si>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</si>
  <si>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</si>
  <si>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</si>
  <si>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</si>
  <si>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</si>
  <si>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</si>
  <si>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</si>
  <si>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</si>
  <si>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</si>
  <si>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</si>
  <si>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</si>
  <si>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</si>
  <si>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</si>
  <si>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</si>
  <si>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</si>
  <si>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</si>
  <si>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</si>
  <si>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</si>
  <si>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</si>
  <si>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</si>
  <si>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</si>
  <si>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</si>
  <si>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</si>
  <si>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</si>
  <si>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</si>
  <si>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</si>
  <si>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</si>
  <si>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</si>
  <si>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</si>
  <si>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</si>
  <si>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</si>
  <si>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</si>
  <si>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</si>
  <si>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</si>
  <si>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</si>
  <si>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</si>
  <si>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</si>
  <si>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</si>
  <si>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</si>
  <si>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</si>
  <si>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</si>
  <si>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</si>
  <si>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</si>
  <si>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</si>
  <si>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</si>
  <si>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</si>
  <si>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</si>
  <si>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</si>
  <si>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</si>
  <si>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</si>
  <si>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</si>
  <si>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</si>
  <si>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</si>
  <si>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</si>
  <si>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</si>
  <si>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</si>
  <si>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</si>
  <si>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</si>
  <si>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</si>
  <si>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</si>
  <si>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</si>
  <si>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</si>
  <si>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</si>
  <si>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</si>
  <si>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</si>
  <si>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</si>
  <si>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</si>
  <si>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</si>
  <si>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</si>
  <si>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</si>
  <si>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</si>
  <si>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</si>
  <si>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</si>
  <si>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</si>
  <si>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</si>
  <si>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</si>
  <si>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</si>
  <si>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</si>
  <si>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</si>
  <si>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</si>
  <si>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</si>
  <si>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</si>
  <si>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</si>
  <si>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</si>
  <si>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</si>
  <si>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</si>
  <si>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</si>
  <si>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</si>
  <si>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</si>
  <si>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</si>
  <si>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</si>
  <si>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</si>
  <si>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</si>
  <si>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</si>
  <si>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</si>
  <si>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</si>
  <si>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</si>
  <si>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</si>
  <si>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</si>
  <si>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</si>
  <si>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</si>
  <si>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</si>
  <si>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</si>
  <si>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</si>
  <si>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</si>
  <si>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</si>
  <si>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</si>
  <si>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</si>
  <si>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</si>
  <si>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</si>
  <si>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</si>
  <si>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</si>
  <si>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</si>
  <si>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</si>
  <si>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</si>
  <si>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</si>
  <si>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</si>
  <si>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</si>
  <si>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</si>
  <si>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</si>
  <si>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</si>
  <si>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</si>
  <si>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</si>
  <si>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</si>
  <si>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</si>
  <si>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</si>
  <si>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</si>
  <si>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</si>
  <si>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</si>
  <si>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</si>
  <si>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</si>
  <si>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</si>
  <si>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</si>
  <si>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</si>
  <si>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</si>
  <si>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</si>
  <si>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</si>
  <si>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</si>
  <si>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</si>
  <si>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</si>
  <si>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</si>
  <si>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</si>
  <si>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</si>
  <si>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</si>
  <si>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</si>
  <si>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</si>
  <si>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</si>
  <si>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</si>
  <si>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</si>
  <si>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</si>
  <si>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</si>
  <si>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</si>
  <si>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</si>
  <si>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</si>
  <si>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</si>
  <si>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</si>
  <si>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</si>
  <si>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</si>
  <si>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</si>
  <si>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</si>
  <si>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</si>
  <si>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</si>
  <si>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</si>
  <si>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</si>
  <si>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</si>
  <si>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</si>
  <si>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</si>
  <si>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</si>
  <si>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</si>
  <si>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</si>
  <si>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</si>
  <si>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</si>
  <si>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</si>
  <si>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</si>
  <si>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</si>
  <si>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</si>
  <si>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</si>
  <si>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</si>
  <si>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</si>
  <si>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</si>
  <si>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</si>
  <si>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</si>
  <si>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</si>
  <si>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</si>
  <si>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</si>
  <si>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</si>
  <si>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</si>
  <si>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</si>
  <si>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</si>
  <si>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</si>
  <si>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</si>
  <si>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</si>
  <si>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</si>
  <si>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</si>
  <si>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</si>
  <si>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</si>
  <si>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</si>
  <si>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</si>
  <si>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</si>
  <si>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</si>
  <si>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</si>
  <si>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</si>
  <si>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</si>
  <si>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</si>
  <si>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</si>
  <si>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</si>
  <si>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</si>
  <si>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</si>
  <si>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</si>
  <si>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</si>
  <si>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</si>
  <si>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</si>
  <si>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</si>
  <si>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</si>
  <si>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</si>
  <si>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</si>
  <si>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</si>
  <si>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</si>
  <si>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</si>
  <si>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</si>
  <si>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</si>
  <si>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</si>
  <si>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</si>
  <si>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</si>
  <si>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</si>
  <si>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</si>
  <si>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</si>
  <si>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</si>
  <si>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</si>
  <si>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</si>
  <si>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</si>
  <si>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</si>
  <si>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</si>
  <si>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</si>
  <si>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</si>
  <si>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</si>
  <si>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</si>
  <si>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</si>
  <si>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</si>
  <si>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</si>
  <si>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</si>
  <si>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</si>
  <si>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</si>
  <si>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</si>
  <si>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</si>
  <si>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</si>
  <si>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</si>
  <si>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</si>
  <si>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</si>
  <si>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</si>
  <si>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</si>
  <si>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</si>
  <si>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</si>
  <si>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</si>
  <si>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</si>
  <si>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</si>
  <si>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</si>
  <si>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</si>
  <si>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</si>
  <si>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</si>
  <si>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</si>
  <si>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</si>
  <si>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</si>
  <si>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</si>
  <si>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</si>
  <si>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</si>
  <si>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</si>
  <si>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</si>
  <si>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</si>
  <si>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</si>
  <si>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</si>
  <si>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</si>
  <si>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</si>
  <si>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</si>
  <si>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</si>
  <si>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</si>
  <si>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</si>
  <si>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</si>
  <si>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</si>
  <si>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</si>
  <si>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</si>
  <si>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</si>
  <si>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</si>
  <si>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</si>
  <si>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</si>
  <si>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</si>
  <si>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</si>
  <si>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</si>
  <si>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</si>
  <si>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</si>
  <si>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</si>
  <si>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</si>
  <si>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</si>
  <si>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</si>
  <si>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</si>
  <si>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</si>
  <si>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</si>
  <si>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</si>
  <si>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</si>
  <si>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</si>
  <si>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</si>
  <si>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</si>
  <si>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</si>
  <si>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</si>
  <si>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</si>
  <si>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</si>
  <si>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</si>
  <si>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</si>
  <si>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</si>
  <si>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</si>
  <si>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</si>
  <si>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</si>
  <si>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</si>
  <si>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</si>
  <si>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</si>
  <si>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</si>
  <si>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</si>
  <si>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</si>
  <si>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</si>
  <si>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</si>
  <si>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</si>
  <si>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</si>
  <si>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</si>
  <si>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</si>
  <si>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</si>
  <si>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</si>
  <si>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</si>
  <si>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</si>
  <si>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</si>
  <si>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</si>
  <si>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</si>
  <si>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</si>
  <si>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</si>
  <si>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</si>
  <si>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</si>
  <si>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</si>
  <si>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</si>
  <si>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</si>
  <si>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</si>
  <si>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</si>
  <si>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</si>
  <si>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</si>
  <si>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</si>
  <si>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</si>
  <si>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</si>
  <si>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</si>
  <si>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</si>
  <si>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</si>
  <si>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</si>
  <si>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</si>
  <si>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</si>
  <si>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</si>
  <si>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</si>
  <si>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</si>
  <si>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</si>
  <si>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</si>
  <si>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</si>
  <si>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</si>
  <si>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</si>
  <si>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</si>
  <si>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</si>
  <si>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</si>
  <si>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</si>
  <si>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</si>
  <si>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</si>
  <si>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</si>
  <si>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</si>
  <si>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</si>
  <si>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</si>
  <si>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</si>
  <si>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</si>
  <si>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</si>
  <si>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</si>
  <si>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</si>
  <si>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</si>
  <si>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</si>
  <si>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</si>
  <si>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</si>
  <si>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</si>
  <si>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</si>
  <si>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</si>
  <si>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</si>
  <si>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</si>
  <si>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</si>
  <si>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</si>
  <si>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</si>
  <si>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</si>
  <si>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</si>
  <si>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</si>
  <si>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</si>
  <si>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</si>
  <si>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</si>
  <si>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</si>
  <si>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</si>
  <si>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</si>
  <si>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</si>
  <si>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</si>
  <si>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</si>
  <si>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</si>
  <si>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</si>
  <si>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</si>
  <si>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</si>
  <si>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</si>
  <si>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</si>
  <si>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</si>
  <si>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</si>
  <si>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</si>
  <si>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</si>
  <si>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</si>
  <si>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</si>
  <si>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</si>
  <si>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</si>
  <si>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</si>
  <si>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</si>
  <si>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</si>
  <si>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</si>
  <si>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</si>
  <si>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</si>
  <si>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</si>
  <si>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</si>
  <si>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</si>
  <si>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</si>
  <si>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</si>
  <si>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</si>
  <si>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</si>
  <si>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</si>
  <si>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</si>
  <si>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</si>
  <si>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</si>
  <si>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</si>
  <si>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</si>
  <si>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</si>
  <si>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</si>
  <si>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</si>
  <si>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</si>
  <si>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</si>
  <si>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</si>
  <si>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</si>
  <si>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</si>
  <si>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</si>
  <si>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</si>
  <si>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</si>
  <si>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</si>
  <si>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</si>
  <si>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</si>
  <si>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</si>
  <si>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</si>
  <si>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</si>
  <si>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</si>
  <si>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</si>
  <si>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</si>
  <si>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</si>
  <si>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</si>
  <si>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</si>
  <si>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</si>
  <si>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</si>
  <si>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</si>
  <si>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</si>
  <si>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</si>
  <si>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</si>
  <si>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</si>
  <si>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</si>
  <si>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</si>
  <si>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</si>
  <si>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</si>
  <si>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</si>
  <si>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</si>
  <si>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</si>
  <si>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</si>
  <si>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</si>
  <si>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</si>
  <si>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</si>
  <si>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</si>
  <si>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</si>
  <si>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</si>
  <si>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</si>
  <si>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</si>
  <si>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</si>
  <si>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</si>
  <si>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</si>
  <si>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</si>
  <si>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</si>
  <si>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</si>
  <si>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</si>
  <si>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</si>
  <si>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</si>
  <si>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</si>
  <si>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</si>
  <si>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</si>
  <si>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</si>
  <si>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</si>
  <si>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</si>
  <si>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</si>
  <si>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</si>
  <si>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</si>
  <si>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</si>
  <si>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</si>
  <si>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</si>
  <si>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</si>
  <si>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</si>
  <si>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</si>
  <si>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</si>
  <si>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</si>
  <si>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</si>
  <si>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</si>
  <si>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</si>
  <si>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</si>
  <si>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</si>
  <si>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</si>
  <si>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</si>
  <si>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</si>
  <si>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</si>
  <si>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</si>
  <si>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</si>
  <si>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</si>
  <si>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</si>
  <si>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</si>
  <si>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</si>
  <si>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</si>
  <si>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</si>
  <si>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</si>
  <si>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</si>
  <si>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01.01.2014-30.06.2014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</si>
</sst>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A10" workbookViewId="0">
      <selection activeCell="E17" sqref="E1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4447</v>
      </c>
      <c r="H12" s="153">
        <v>4447</v>
      </c>
    </row>
    <row r="13" spans="1:8" ht="15">
      <c r="A13" s="235" t="s">
        <v>28</v>
      </c>
      <c r="B13" s="241" t="s">
        <v>29</v>
      </c>
      <c r="C13" s="151">
        <v>308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11445</v>
      </c>
      <c r="D15" s="151">
        <v>11025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3795</v>
      </c>
      <c r="D18" s="151">
        <v>3295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15548</v>
      </c>
      <c r="D19" s="155">
        <f>SUM(D11:D18)</f>
        <v>14671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714</v>
      </c>
      <c r="D24" s="151">
        <v>608</v>
      </c>
      <c r="E24" s="237" t="s">
        <v>72</v>
      </c>
      <c r="F24" s="242" t="s">
        <v>73</v>
      </c>
      <c r="G24" s="152">
        <v>448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714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5591</v>
      </c>
      <c r="H27" s="154">
        <f>SUM(H28:H30)</f>
        <v>1211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5591</v>
      </c>
      <c r="H28" s="152">
        <v>1211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4003</v>
      </c>
      <c r="H31" s="152">
        <v>8827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9594</v>
      </c>
      <c r="H33" s="154">
        <f>H27+H31+H32</f>
        <v>10038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14489</v>
      </c>
      <c r="H36" s="154">
        <f>H25+H17+H33</f>
        <v>14933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7218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7218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175</v>
      </c>
      <c r="D54" s="151">
        <v>176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16437</v>
      </c>
      <c r="D55" s="155">
        <f>D19+D20+D21+D27+D32+D45+D51+D53+D54</f>
        <v>15455</v>
      </c>
      <c r="E55" s="237" t="s">
        <v>172</v>
      </c>
      <c r="F55" s="261" t="s">
        <v>173</v>
      </c>
      <c r="G55" s="154">
        <f>G49+G51+G52+G53+G54</f>
        <v>7218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557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2851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>
        <v>152</v>
      </c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7419</v>
      </c>
      <c r="H61" s="154">
        <f>SUM(H62:H68)</f>
        <v>6142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2561</v>
      </c>
      <c r="H62" s="152">
        <v>767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709</v>
      </c>
      <c r="D64" s="155">
        <f>SUM(D58:D63)</f>
        <v>605</v>
      </c>
      <c r="E64" s="237" t="s">
        <v>200</v>
      </c>
      <c r="F64" s="242" t="s">
        <v>201</v>
      </c>
      <c r="G64" s="152">
        <v>2628</v>
      </c>
      <c r="H64" s="152">
        <v>2760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1422</v>
      </c>
      <c r="H66" s="152">
        <v>1493</v>
      </c>
    </row>
    <row r="67" spans="1:18" ht="15">
      <c r="A67" s="235" t="s">
        <v>207</v>
      </c>
      <c r="B67" s="241" t="s">
        <v>208</v>
      </c>
      <c r="C67" s="151">
        <v>4099</v>
      </c>
      <c r="D67" s="151">
        <v>3670</v>
      </c>
      <c r="E67" s="237" t="s">
        <v>209</v>
      </c>
      <c r="F67" s="242" t="s">
        <v>210</v>
      </c>
      <c r="G67" s="152">
        <v>355</v>
      </c>
      <c r="H67" s="152">
        <v>373</v>
      </c>
    </row>
    <row r="68" spans="1:18" ht="15">
      <c r="A68" s="235" t="s">
        <v>211</v>
      </c>
      <c r="B68" s="241" t="s">
        <v>212</v>
      </c>
      <c r="C68" s="151">
        <v>7778</v>
      </c>
      <c r="D68" s="151">
        <v>7764</v>
      </c>
      <c r="E68" s="237" t="s">
        <v>213</v>
      </c>
      <c r="F68" s="242" t="s">
        <v>214</v>
      </c>
      <c r="G68" s="152">
        <v>453</v>
      </c>
      <c r="H68" s="152">
        <v>749</v>
      </c>
    </row>
    <row r="69" spans="1:18" ht="15">
      <c r="A69" s="235" t="s">
        <v>215</v>
      </c>
      <c r="B69" s="241" t="s">
        <v>216</v>
      </c>
      <c r="C69" s="151">
        <v>300</v>
      </c>
      <c r="D69" s="151">
        <v>389</v>
      </c>
      <c r="E69" s="251" t="s">
        <v>78</v>
      </c>
      <c r="F69" s="242" t="s">
        <v>217</v>
      </c>
      <c r="G69" s="152">
        <v>549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10819</v>
      </c>
      <c r="H71" s="161">
        <f>H59+H60+H61+H69+H70</f>
        <v>15006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103</v>
      </c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41</v>
      </c>
      <c r="D74" s="151">
        <v>69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12321</v>
      </c>
      <c r="D75" s="155">
        <f>SUM(D67:D74)</f>
        <v>11892</v>
      </c>
      <c r="E75" s="251" t="s">
        <v>160</v>
      </c>
      <c r="F75" s="245" t="s">
        <v>234</v>
      </c>
      <c r="G75" s="152">
        <v>10</v>
      </c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>
        <v>20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10829</v>
      </c>
      <c r="H79" s="162">
        <f>H71+H74+H75+H76</f>
        <v>15026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692</v>
      </c>
      <c r="D87" s="151">
        <v>3756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1940</v>
      </c>
      <c r="D88" s="151">
        <v>4958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2632</v>
      </c>
      <c r="D91" s="155">
        <f>SUM(D87:D90)</f>
        <v>8714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437</v>
      </c>
      <c r="D92" s="151">
        <v>549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16099</v>
      </c>
      <c r="D93" s="155">
        <f>D64+D75+D84+D91+D92</f>
        <v>21760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32536</v>
      </c>
      <c r="D94" s="164">
        <f>D93+D55</f>
        <v>37215</v>
      </c>
      <c r="E94" s="449" t="s">
        <v>270</v>
      </c>
      <c r="F94" s="289" t="s">
        <v>271</v>
      </c>
      <c r="G94" s="165">
        <f>G36+G39+G55+G79</f>
        <v>32536</v>
      </c>
      <c r="H94" s="165">
        <f>H36+H39+H55+H79</f>
        <v>37215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3" workbookViewId="0">
      <selection activeCell="C12" sqref="C12:C13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01.01.2014-30.06.2014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3315</v>
      </c>
      <c r="D9" s="46">
        <f>4433</f>
        <v>4433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15858</v>
      </c>
      <c r="D10" s="46">
        <f>13561+64-5530</f>
        <v>8095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2272</v>
      </c>
      <c r="D11" s="46">
        <f>1428+31</f>
        <v>1459</v>
      </c>
      <c r="E11" s="300" t="s">
        <v>293</v>
      </c>
      <c r="F11" s="549" t="s">
        <v>294</v>
      </c>
      <c r="G11" s="550">
        <v>33529</v>
      </c>
      <c r="H11" s="550">
        <f>25166+3710</f>
        <v>28876</v>
      </c>
    </row>
    <row r="12" spans="1:18">
      <c r="A12" s="298" t="s">
        <v>295</v>
      </c>
      <c r="B12" s="299" t="s">
        <v>296</v>
      </c>
      <c r="C12" s="46">
        <v>6900</v>
      </c>
      <c r="D12" s="46">
        <f>2695+5840</f>
        <v>8535</v>
      </c>
      <c r="E12" s="300" t="s">
        <v>78</v>
      </c>
      <c r="F12" s="549" t="s">
        <v>297</v>
      </c>
      <c r="G12" s="550">
        <v>1816</v>
      </c>
      <c r="H12" s="550">
        <f>925+311</f>
        <v>1236</v>
      </c>
    </row>
    <row r="13" spans="1:18">
      <c r="A13" s="298" t="s">
        <v>298</v>
      </c>
      <c r="B13" s="299" t="s">
        <v>299</v>
      </c>
      <c r="C13" s="46">
        <v>1348</v>
      </c>
      <c r="D13" s="46">
        <f>437+1155</f>
        <v>1592</v>
      </c>
      <c r="E13" s="301" t="s">
        <v>51</v>
      </c>
      <c r="F13" s="551" t="s">
        <v>300</v>
      </c>
      <c r="G13" s="548">
        <f>SUM(G9:G12)</f>
        <v>35345</v>
      </c>
      <c r="H13" s="548">
        <f>SUM(H9:H12)</f>
        <v>30112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611</v>
      </c>
      <c r="D14" s="46">
        <f>705+2</f>
        <v>707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9</v>
      </c>
      <c r="H15" s="550"/>
    </row>
    <row r="16" spans="1:18">
      <c r="A16" s="298" t="s">
        <v>307</v>
      </c>
      <c r="B16" s="299" t="s">
        <v>308</v>
      </c>
      <c r="C16" s="47">
        <v>436</v>
      </c>
      <c r="D16" s="47">
        <f>481</f>
        <v>481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30740</v>
      </c>
      <c r="D19" s="49">
        <f>SUM(D9:D15)+D16</f>
        <v>25302</v>
      </c>
      <c r="E19" s="304" t="s">
        <v>317</v>
      </c>
      <c r="F19" s="552" t="s">
        <v>318</v>
      </c>
      <c r="G19" s="550">
        <v>156</v>
      </c>
      <c r="H19" s="550">
        <v>220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260</v>
      </c>
      <c r="D22" s="46">
        <f>157+1</f>
        <v>158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5</v>
      </c>
      <c r="D24" s="46">
        <f>2</f>
        <v>2</v>
      </c>
      <c r="E24" s="301" t="s">
        <v>103</v>
      </c>
      <c r="F24" s="554" t="s">
        <v>334</v>
      </c>
      <c r="G24" s="548">
        <f>SUM(G19:G23)</f>
        <v>156</v>
      </c>
      <c r="H24" s="548">
        <f>SUM(H19:H23)</f>
        <v>220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57</v>
      </c>
      <c r="D25" s="46">
        <f>45+19+5</f>
        <v>69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322</v>
      </c>
      <c r="D26" s="49">
        <f>SUM(D22:D25)</f>
        <v>229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31062</v>
      </c>
      <c r="D28" s="50">
        <f>D26+D19</f>
        <v>25531</v>
      </c>
      <c r="E28" s="127" t="s">
        <v>339</v>
      </c>
      <c r="F28" s="554" t="s">
        <v>340</v>
      </c>
      <c r="G28" s="548">
        <f>G13+G15+G24</f>
        <v>35510</v>
      </c>
      <c r="H28" s="548">
        <f>H13+H15+H24</f>
        <v>30332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4448</v>
      </c>
      <c r="D30" s="50">
        <f>IF((H28-D28)&gt;0,H28-D28,0)</f>
        <v>4801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31062</v>
      </c>
      <c r="D33" s="49">
        <f>D28-D31+D32</f>
        <v>25531</v>
      </c>
      <c r="E33" s="127" t="s">
        <v>353</v>
      </c>
      <c r="F33" s="554" t="s">
        <v>354</v>
      </c>
      <c r="G33" s="53">
        <f>G32-G31+G28</f>
        <v>35510</v>
      </c>
      <c r="H33" s="53">
        <f>H32-H31+H28</f>
        <v>30332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4448</v>
      </c>
      <c r="D34" s="50">
        <f>IF((H33-D33)&gt;0,H33-D33,0)</f>
        <v>4801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445</v>
      </c>
      <c r="D35" s="49">
        <f>D36+D37+D38</f>
        <v>480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445</v>
      </c>
      <c r="D36" s="46">
        <v>480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4003</v>
      </c>
      <c r="D39" s="460">
        <f>+IF((H33-D33-D35)&gt;0,H33-D33-D35,0)</f>
        <v>4321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4003</v>
      </c>
      <c r="D41" s="52">
        <f>IF(H39=0,IF(D39-D40&gt;0,D39-D40+H40,0),IF(H39-H40&lt;0,H40-H39+D39,0))</f>
        <v>4321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35510</v>
      </c>
      <c r="D42" s="53">
        <f>D33+D35+D39</f>
        <v>30332</v>
      </c>
      <c r="E42" s="128" t="s">
        <v>380</v>
      </c>
      <c r="F42" s="129" t="s">
        <v>381</v>
      </c>
      <c r="G42" s="53">
        <f>G39+G33</f>
        <v>35510</v>
      </c>
      <c r="H42" s="53">
        <f>H39+H33</f>
        <v>30332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E22" sqref="E22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01.01.2014-30.06.2014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41683</v>
      </c>
      <c r="D10" s="54">
        <v>37518</v>
      </c>
      <c r="E10" s="130"/>
      <c r="F10" s="130"/>
    </row>
    <row r="11" spans="1:13">
      <c r="A11" s="332" t="s">
        <v>390</v>
      </c>
      <c r="B11" s="333" t="s">
        <v>391</v>
      </c>
      <c r="C11" s="54">
        <v>-25878</v>
      </c>
      <c r="D11" s="54">
        <v>-18439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-7701</v>
      </c>
      <c r="D13" s="54">
        <v>-9201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-3546</v>
      </c>
      <c r="D14" s="54">
        <v>-3605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-689</v>
      </c>
      <c r="D15" s="54">
        <v>-597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3869</v>
      </c>
      <c r="D20" s="55">
        <f>SUM(D10:D19)</f>
        <v>5676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-324</v>
      </c>
      <c r="D22" s="54">
        <v>-440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68</v>
      </c>
      <c r="D23" s="54">
        <v>544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-256</v>
      </c>
      <c r="D32" s="55">
        <f>SUM(D22:D31)</f>
        <v>104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v>2241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v>-1238</v>
      </c>
      <c r="E37" s="130"/>
      <c r="F37" s="130"/>
    </row>
    <row r="38" spans="1:8">
      <c r="A38" s="332" t="s">
        <v>441</v>
      </c>
      <c r="B38" s="333" t="s">
        <v>442</v>
      </c>
      <c r="C38" s="54">
        <v>-1981</v>
      </c>
      <c r="D38" s="54">
        <v>-2130</v>
      </c>
      <c r="E38" s="130"/>
      <c r="F38" s="130"/>
    </row>
    <row r="39" spans="1:8">
      <c r="A39" s="332" t="s">
        <v>443</v>
      </c>
      <c r="B39" s="333" t="s">
        <v>444</v>
      </c>
      <c r="C39" s="54">
        <v>-61</v>
      </c>
      <c r="D39" s="54">
        <v>-200</v>
      </c>
      <c r="E39" s="130"/>
      <c r="F39" s="130"/>
    </row>
    <row r="40" spans="1:8">
      <c r="A40" s="332" t="s">
        <v>445</v>
      </c>
      <c r="B40" s="333" t="s">
        <v>446</v>
      </c>
      <c r="C40" s="54">
        <v>-2221</v>
      </c>
      <c r="D40" s="54">
        <v>-4414</v>
      </c>
      <c r="E40" s="130"/>
      <c r="F40" s="130"/>
    </row>
    <row r="41" spans="1:8">
      <c r="A41" s="332" t="s">
        <v>447</v>
      </c>
      <c r="B41" s="333" t="s">
        <v>448</v>
      </c>
      <c r="C41" s="54">
        <v>-5432</v>
      </c>
      <c r="D41" s="54">
        <v>-3171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-9695</v>
      </c>
      <c r="D42" s="55">
        <f>SUM(D34:D41)</f>
        <v>-8912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-6082</v>
      </c>
      <c r="D43" s="55">
        <f>D42+D32+D20</f>
        <v>-3132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8714</v>
      </c>
      <c r="D44" s="132">
        <v>3956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2632</v>
      </c>
      <c r="D45" s="55">
        <f>D44+D43</f>
        <v>824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2632</v>
      </c>
      <c r="D46" s="56">
        <v>824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7" workbookViewId="0">
      <selection activeCell="I11" sqref="I11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01.01.2014-30.06.2014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10038</v>
      </c>
      <c r="J11" s="58">
        <f>'справка №1-БАЛАНС'!H29+'справка №1-БАЛАНС'!H32</f>
        <v>0</v>
      </c>
      <c r="K11" s="60"/>
      <c r="L11" s="344">
        <f>SUM(C11:K11)</f>
        <v>14933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10038</v>
      </c>
      <c r="J15" s="61">
        <f t="shared" si="2"/>
        <v>0</v>
      </c>
      <c r="K15" s="61">
        <f t="shared" si="2"/>
        <v>0</v>
      </c>
      <c r="L15" s="344">
        <f t="shared" si="1"/>
        <v>14933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4003</v>
      </c>
      <c r="J16" s="345">
        <f>+'справка №1-БАЛАНС'!G32</f>
        <v>0</v>
      </c>
      <c r="K16" s="60"/>
      <c r="L16" s="344">
        <f t="shared" si="1"/>
        <v>4003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-4447</v>
      </c>
      <c r="J17" s="62">
        <f>J18+J19</f>
        <v>0</v>
      </c>
      <c r="K17" s="62">
        <f t="shared" si="3"/>
        <v>0</v>
      </c>
      <c r="L17" s="344">
        <f t="shared" si="1"/>
        <v>-4447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-4447</v>
      </c>
      <c r="J18" s="60"/>
      <c r="K18" s="60"/>
      <c r="L18" s="344">
        <f t="shared" si="1"/>
        <v>-4447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448</v>
      </c>
      <c r="I29" s="59">
        <f t="shared" si="6"/>
        <v>9594</v>
      </c>
      <c r="J29" s="59">
        <f t="shared" si="6"/>
        <v>0</v>
      </c>
      <c r="K29" s="59">
        <f t="shared" si="6"/>
        <v>0</v>
      </c>
      <c r="L29" s="344">
        <f t="shared" si="1"/>
        <v>14489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448</v>
      </c>
      <c r="I32" s="59">
        <f t="shared" si="7"/>
        <v>9594</v>
      </c>
      <c r="J32" s="59">
        <f t="shared" si="7"/>
        <v>0</v>
      </c>
      <c r="K32" s="59">
        <f t="shared" si="7"/>
        <v>0</v>
      </c>
      <c r="L32" s="344">
        <f t="shared" si="1"/>
        <v>14489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7" workbookViewId="0">
      <selection activeCell="E31" sqref="E31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01.01.2014-30.06.2014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2055</v>
      </c>
      <c r="E11" s="189">
        <v>55</v>
      </c>
      <c r="F11" s="189">
        <v>8</v>
      </c>
      <c r="G11" s="74">
        <f t="shared" si="2"/>
        <v>2102</v>
      </c>
      <c r="H11" s="65"/>
      <c r="I11" s="65"/>
      <c r="J11" s="74">
        <f t="shared" si="3"/>
        <v>2102</v>
      </c>
      <c r="K11" s="65">
        <v>1704</v>
      </c>
      <c r="L11" s="65">
        <v>90</v>
      </c>
      <c r="M11" s="65"/>
      <c r="N11" s="74">
        <f t="shared" si="4"/>
        <v>1794</v>
      </c>
      <c r="O11" s="65"/>
      <c r="P11" s="65"/>
      <c r="Q11" s="74">
        <f t="shared" si="0"/>
        <v>1794</v>
      </c>
      <c r="R11" s="74">
        <f t="shared" si="1"/>
        <v>308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23792</v>
      </c>
      <c r="E13" s="189">
        <v>1927</v>
      </c>
      <c r="F13" s="189">
        <v>1027</v>
      </c>
      <c r="G13" s="74">
        <f t="shared" si="2"/>
        <v>24692</v>
      </c>
      <c r="H13" s="65"/>
      <c r="I13" s="65"/>
      <c r="J13" s="74">
        <f t="shared" si="3"/>
        <v>24692</v>
      </c>
      <c r="K13" s="65">
        <v>12766</v>
      </c>
      <c r="L13" s="65">
        <v>1504</v>
      </c>
      <c r="M13" s="65">
        <v>1023</v>
      </c>
      <c r="N13" s="74">
        <f t="shared" si="4"/>
        <v>13247</v>
      </c>
      <c r="O13" s="65"/>
      <c r="P13" s="65"/>
      <c r="Q13" s="74">
        <f t="shared" si="0"/>
        <v>13247</v>
      </c>
      <c r="R13" s="74">
        <f t="shared" si="1"/>
        <v>11445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7699</v>
      </c>
      <c r="E16" s="189">
        <v>925</v>
      </c>
      <c r="F16" s="189">
        <v>12</v>
      </c>
      <c r="G16" s="74">
        <f t="shared" si="2"/>
        <v>8612</v>
      </c>
      <c r="H16" s="65"/>
      <c r="I16" s="65"/>
      <c r="J16" s="74">
        <f t="shared" si="3"/>
        <v>8612</v>
      </c>
      <c r="K16" s="65">
        <v>4405</v>
      </c>
      <c r="L16" s="65">
        <v>412</v>
      </c>
      <c r="M16" s="65"/>
      <c r="N16" s="74">
        <f t="shared" si="4"/>
        <v>4817</v>
      </c>
      <c r="O16" s="65"/>
      <c r="P16" s="65"/>
      <c r="Q16" s="74">
        <f t="shared" ref="Q16:Q25" si="5">N16+O16-P16</f>
        <v>4817</v>
      </c>
      <c r="R16" s="74">
        <f t="shared" ref="R16:R25" si="6">J16-Q16</f>
        <v>3795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33546</v>
      </c>
      <c r="E17" s="194">
        <f>SUM(E9:E16)</f>
        <v>2907</v>
      </c>
      <c r="F17" s="194">
        <f>SUM(F9:F16)</f>
        <v>1047</v>
      </c>
      <c r="G17" s="74">
        <f t="shared" si="2"/>
        <v>35406</v>
      </c>
      <c r="H17" s="75">
        <f>SUM(H9:H16)</f>
        <v>0</v>
      </c>
      <c r="I17" s="75">
        <f>SUM(I9:I16)</f>
        <v>0</v>
      </c>
      <c r="J17" s="74">
        <f t="shared" si="3"/>
        <v>35406</v>
      </c>
      <c r="K17" s="75">
        <f>SUM(K9:K16)</f>
        <v>18875</v>
      </c>
      <c r="L17" s="75">
        <f>SUM(L9:L16)</f>
        <v>2006</v>
      </c>
      <c r="M17" s="75">
        <f>SUM(M9:M16)</f>
        <v>1023</v>
      </c>
      <c r="N17" s="74">
        <f t="shared" si="4"/>
        <v>19858</v>
      </c>
      <c r="O17" s="75">
        <f>SUM(O9:O16)</f>
        <v>0</v>
      </c>
      <c r="P17" s="75">
        <f>SUM(P9:P16)</f>
        <v>0</v>
      </c>
      <c r="Q17" s="74">
        <f t="shared" si="5"/>
        <v>19858</v>
      </c>
      <c r="R17" s="74">
        <f t="shared" si="6"/>
        <v>15548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2621</v>
      </c>
      <c r="E22" s="189">
        <v>372</v>
      </c>
      <c r="F22" s="189"/>
      <c r="G22" s="74">
        <f t="shared" si="2"/>
        <v>2993</v>
      </c>
      <c r="H22" s="65"/>
      <c r="I22" s="65"/>
      <c r="J22" s="74">
        <f t="shared" si="3"/>
        <v>2993</v>
      </c>
      <c r="K22" s="65">
        <v>2013</v>
      </c>
      <c r="L22" s="65">
        <v>266</v>
      </c>
      <c r="M22" s="65"/>
      <c r="N22" s="74">
        <f t="shared" si="4"/>
        <v>2279</v>
      </c>
      <c r="O22" s="65"/>
      <c r="P22" s="65"/>
      <c r="Q22" s="74">
        <f t="shared" si="5"/>
        <v>2279</v>
      </c>
      <c r="R22" s="74">
        <f t="shared" si="6"/>
        <v>714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2621</v>
      </c>
      <c r="E25" s="190">
        <f t="shared" ref="E25:P25" si="7">SUM(E21:E24)</f>
        <v>372</v>
      </c>
      <c r="F25" s="190">
        <f t="shared" si="7"/>
        <v>0</v>
      </c>
      <c r="G25" s="67">
        <f t="shared" si="2"/>
        <v>2993</v>
      </c>
      <c r="H25" s="66">
        <f t="shared" si="7"/>
        <v>0</v>
      </c>
      <c r="I25" s="66">
        <f t="shared" si="7"/>
        <v>0</v>
      </c>
      <c r="J25" s="67">
        <f t="shared" si="3"/>
        <v>2993</v>
      </c>
      <c r="K25" s="66">
        <f t="shared" si="7"/>
        <v>2013</v>
      </c>
      <c r="L25" s="66">
        <f t="shared" si="7"/>
        <v>266</v>
      </c>
      <c r="M25" s="66">
        <f t="shared" si="7"/>
        <v>0</v>
      </c>
      <c r="N25" s="67">
        <f t="shared" si="4"/>
        <v>2279</v>
      </c>
      <c r="O25" s="66">
        <f t="shared" si="7"/>
        <v>0</v>
      </c>
      <c r="P25" s="66">
        <f t="shared" si="7"/>
        <v>0</v>
      </c>
      <c r="Q25" s="67">
        <f t="shared" si="5"/>
        <v>2279</v>
      </c>
      <c r="R25" s="67">
        <f t="shared" si="6"/>
        <v>714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36167</v>
      </c>
      <c r="E40" s="438">
        <f>E17+E18+E19+E25+E38+E39</f>
        <v>3279</v>
      </c>
      <c r="F40" s="438">
        <f t="shared" ref="F40:R40" si="13">F17+F18+F19+F25+F38+F39</f>
        <v>1047</v>
      </c>
      <c r="G40" s="438">
        <f t="shared" si="13"/>
        <v>38399</v>
      </c>
      <c r="H40" s="438">
        <f t="shared" si="13"/>
        <v>0</v>
      </c>
      <c r="I40" s="438">
        <f t="shared" si="13"/>
        <v>0</v>
      </c>
      <c r="J40" s="438">
        <f t="shared" si="13"/>
        <v>38399</v>
      </c>
      <c r="K40" s="438">
        <f t="shared" si="13"/>
        <v>20888</v>
      </c>
      <c r="L40" s="438">
        <f t="shared" si="13"/>
        <v>2272</v>
      </c>
      <c r="M40" s="438">
        <f t="shared" si="13"/>
        <v>1023</v>
      </c>
      <c r="N40" s="438">
        <f t="shared" si="13"/>
        <v>22137</v>
      </c>
      <c r="O40" s="438">
        <f t="shared" si="13"/>
        <v>0</v>
      </c>
      <c r="P40" s="438">
        <f t="shared" si="13"/>
        <v>0</v>
      </c>
      <c r="Q40" s="438">
        <f t="shared" si="13"/>
        <v>22137</v>
      </c>
      <c r="R40" s="438">
        <f t="shared" si="13"/>
        <v>16262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100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01.01.2014-30.06.2014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175</v>
      </c>
      <c r="D21" s="108">
        <v>175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4099</v>
      </c>
      <c r="D24" s="119">
        <f>SUM(D25:D27)</f>
        <v>4099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3245</v>
      </c>
      <c r="D25" s="108">
        <v>3245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854</v>
      </c>
      <c r="D26" s="108">
        <v>854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7778</v>
      </c>
      <c r="D28" s="108">
        <v>7778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300</v>
      </c>
      <c r="D29" s="108">
        <v>300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103</v>
      </c>
      <c r="D33" s="105">
        <f>SUM(D34:D37)</f>
        <v>103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103</v>
      </c>
      <c r="D34" s="108">
        <v>103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41</v>
      </c>
      <c r="D38" s="105">
        <f>SUM(D39:D42)</f>
        <v>41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41</v>
      </c>
      <c r="D42" s="108">
        <v>41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12321</v>
      </c>
      <c r="D43" s="104">
        <f>D24+D28+D29+D31+D30+D32+D33+D38</f>
        <v>12321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12496</v>
      </c>
      <c r="D44" s="103">
        <f>D43+D21+D19+D9</f>
        <v>12496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7218</v>
      </c>
      <c r="D56" s="103">
        <f>D57+D59</f>
        <v>0</v>
      </c>
      <c r="E56" s="119">
        <f t="shared" si="1"/>
        <v>7218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7218</v>
      </c>
      <c r="D59" s="108"/>
      <c r="E59" s="119">
        <f t="shared" si="1"/>
        <v>7218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7218</v>
      </c>
      <c r="D66" s="103">
        <f>D52+D56+D61+D62+D63+D64</f>
        <v>0</v>
      </c>
      <c r="E66" s="119">
        <f t="shared" si="1"/>
        <v>7218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2561</v>
      </c>
      <c r="D71" s="105">
        <f>SUM(D72:D74)</f>
        <v>2561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340</v>
      </c>
      <c r="D72" s="108">
        <v>340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2221</v>
      </c>
      <c r="D73" s="108">
        <v>2221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2851</v>
      </c>
      <c r="D75" s="103">
        <f>D76+D78</f>
        <v>2851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2851</v>
      </c>
      <c r="D78" s="108">
        <v>2851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4858</v>
      </c>
      <c r="D85" s="104">
        <f>SUM(D86:D90)+D94</f>
        <v>4858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2628</v>
      </c>
      <c r="D87" s="108">
        <v>2628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1422</v>
      </c>
      <c r="D89" s="108">
        <v>1422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453</v>
      </c>
      <c r="D90" s="103">
        <f>SUM(D91:D93)</f>
        <v>453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362</v>
      </c>
      <c r="D92" s="108">
        <v>362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91</v>
      </c>
      <c r="D93" s="108">
        <v>91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355</v>
      </c>
      <c r="D94" s="108">
        <v>355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549</v>
      </c>
      <c r="D95" s="108">
        <v>549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10819</v>
      </c>
      <c r="D96" s="104">
        <f>D85+D80+D75+D71+D95</f>
        <v>10819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18037</v>
      </c>
      <c r="D97" s="104">
        <f>D96+D68+D66</f>
        <v>10819</v>
      </c>
      <c r="E97" s="104">
        <f>E96+E68+E66</f>
        <v>7218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7"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01.01.2014-30.06.2014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13" sqref="A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01.01.2014-30.06.2014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tahchiev</cp:lastModifiedBy>
  <cp:lastPrinted>2014-07-22T11:38:52Z</cp:lastPrinted>
  <dcterms:created xsi:type="dcterms:W3CDTF">2000-06-29T12:02:40Z</dcterms:created>
  <dcterms:modified xsi:type="dcterms:W3CDTF">2014-07-28T16:41:56Z</dcterms:modified>
</cp:coreProperties>
</file>