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2505" windowWidth="10800" windowHeight="3690" tabRatio="792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19" i="2" l="1"/>
  <c r="H27" i="1"/>
  <c r="H33" i="1" s="1"/>
  <c r="G27" i="1"/>
  <c r="G33" i="1" s="1"/>
  <c r="G36" i="1" s="1"/>
  <c r="H21" i="1"/>
  <c r="H25" i="1"/>
  <c r="G21" i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5" i="4" s="1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L17" i="4" s="1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K29" i="4" s="1"/>
  <c r="K32" i="4" s="1"/>
  <c r="C12" i="4"/>
  <c r="C17" i="4"/>
  <c r="C21" i="4"/>
  <c r="C24" i="4"/>
  <c r="L24" i="4" s="1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/>
  <c r="D17" i="5"/>
  <c r="D25" i="5"/>
  <c r="D27" i="5"/>
  <c r="D32" i="5"/>
  <c r="G32" i="5" s="1"/>
  <c r="J32" i="5" s="1"/>
  <c r="E17" i="5"/>
  <c r="E25" i="5"/>
  <c r="E27" i="5"/>
  <c r="E38" i="5" s="1"/>
  <c r="E32" i="5"/>
  <c r="F17" i="5"/>
  <c r="F25" i="5"/>
  <c r="F27" i="5"/>
  <c r="F38" i="5" s="1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K17" i="5"/>
  <c r="K25" i="5"/>
  <c r="K27" i="5"/>
  <c r="K32" i="5"/>
  <c r="N32" i="5" s="1"/>
  <c r="Q32" i="5" s="1"/>
  <c r="L17" i="5"/>
  <c r="L25" i="5"/>
  <c r="L27" i="5"/>
  <c r="L32" i="5"/>
  <c r="M17" i="5"/>
  <c r="M25" i="5"/>
  <c r="M27" i="5"/>
  <c r="M32" i="5"/>
  <c r="M38" i="5"/>
  <c r="N18" i="5"/>
  <c r="Q18" i="5" s="1"/>
  <c r="R18" i="5" s="1"/>
  <c r="N19" i="5"/>
  <c r="O17" i="5"/>
  <c r="O25" i="5"/>
  <c r="O27" i="5"/>
  <c r="O32" i="5"/>
  <c r="O38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R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G22" i="5"/>
  <c r="J22" i="5" s="1"/>
  <c r="G23" i="5"/>
  <c r="J23" i="5" s="1"/>
  <c r="R23" i="5" s="1"/>
  <c r="G24" i="5"/>
  <c r="J24" i="5" s="1"/>
  <c r="R24" i="5" s="1"/>
  <c r="G16" i="5"/>
  <c r="J16" i="5" s="1"/>
  <c r="J21" i="5"/>
  <c r="R21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R12" i="5" s="1"/>
  <c r="G13" i="5"/>
  <c r="J13" i="5" s="1"/>
  <c r="G14" i="5"/>
  <c r="J14" i="5" s="1"/>
  <c r="G9" i="5"/>
  <c r="J9" i="5" s="1"/>
  <c r="J10" i="5"/>
  <c r="N10" i="5"/>
  <c r="Q10" i="5" s="1"/>
  <c r="R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/>
  <c r="F56" i="6"/>
  <c r="F66" i="6" s="1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F105" i="6" s="1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1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22" i="5" l="1"/>
  <c r="G25" i="5"/>
  <c r="J25" i="5" s="1"/>
  <c r="R11" i="5"/>
  <c r="C43" i="6"/>
  <c r="C44" i="6" s="1"/>
  <c r="R14" i="5"/>
  <c r="R28" i="5"/>
  <c r="E90" i="6"/>
  <c r="E85" i="6" s="1"/>
  <c r="R32" i="5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I15" i="4"/>
  <c r="I29" i="4" s="1"/>
  <c r="I32" i="4" s="1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R25" i="5" s="1"/>
  <c r="L12" i="4"/>
  <c r="L16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66" i="6" s="1"/>
  <c r="E80" i="6"/>
  <c r="R37" i="5"/>
  <c r="R29" i="5"/>
  <c r="L40" i="5"/>
  <c r="I40" i="5"/>
  <c r="D38" i="5"/>
  <c r="G38" i="5" s="1"/>
  <c r="G27" i="5"/>
  <c r="J27" i="5" s="1"/>
  <c r="C93" i="1"/>
  <c r="G94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L15" i="4" l="1"/>
  <c r="N38" i="5"/>
  <c r="Q38" i="5" s="1"/>
  <c r="F149" i="8"/>
  <c r="E43" i="6"/>
  <c r="D44" i="6"/>
  <c r="D94" i="1"/>
  <c r="F79" i="8"/>
  <c r="J38" i="5"/>
  <c r="R38" i="5" s="1"/>
  <c r="D97" i="6"/>
  <c r="E96" i="6"/>
  <c r="E97" i="6" s="1"/>
  <c r="C97" i="6"/>
  <c r="D40" i="5"/>
  <c r="D30" i="2"/>
  <c r="H30" i="2"/>
  <c r="H34" i="2"/>
  <c r="C29" i="4"/>
  <c r="C32" i="4" s="1"/>
  <c r="L32" i="4" s="1"/>
  <c r="C94" i="1"/>
  <c r="G30" i="2"/>
  <c r="C30" i="2"/>
  <c r="E44" i="6"/>
  <c r="C39" i="2"/>
  <c r="C42" i="2" s="1"/>
  <c r="C34" i="2"/>
  <c r="R27" i="5"/>
  <c r="G40" i="5"/>
  <c r="J17" i="5"/>
  <c r="G34" i="2"/>
  <c r="Q40" i="5"/>
  <c r="K40" i="5"/>
  <c r="D39" i="2"/>
  <c r="D34" i="2"/>
  <c r="N40" i="5"/>
  <c r="L29" i="4" l="1"/>
  <c r="H39" i="2"/>
  <c r="H42" i="2" s="1"/>
  <c r="J40" i="5"/>
  <c r="R17" i="5"/>
  <c r="R40" i="5" s="1"/>
  <c r="D42" i="2"/>
  <c r="G39" i="2"/>
  <c r="G41" i="2" s="1"/>
  <c r="H41" i="2" l="1"/>
  <c r="D41" i="2"/>
  <c r="G42" i="2"/>
  <c r="C41" i="2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<sst xmlns="http://schemas.openxmlformats.org/spreadsheetml/2006/main" count="1061" uniqueCount="874">
  <si>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</si>
  <si>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</si>
  <si>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</si>
  <si>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</si>
  <si>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</si>
  <si>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</si>
  <si>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</si>
  <si>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</si>
  <si>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</si>
  <si>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</si>
  <si>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</si>
  <si>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</si>
  <si>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</si>
  <si>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</si>
  <si>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</si>
  <si>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</si>
  <si>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</si>
  <si>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</si>
  <si>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</si>
  <si>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</si>
  <si>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</si>
  <si>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</si>
  <si>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</si>
  <si>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</si>
  <si>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</si>
  <si>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</si>
  <si>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</si>
  <si>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</si>
  <si>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</si>
  <si>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</si>
  <si>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</si>
  <si>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</si>
  <si>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</si>
  <si>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</si>
  <si>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</si>
  <si>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</si>
  <si>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</si>
  <si>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</si>
  <si>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</si>
  <si>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</si>
  <si>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</si>
  <si>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</si>
  <si>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</si>
  <si>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</si>
  <si>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</si>
  <si>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</si>
  <si>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</si>
  <si>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</si>
  <si>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</si>
  <si>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</si>
  <si>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</si>
  <si>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</si>
  <si>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</si>
  <si>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</si>
  <si>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</si>
  <si>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</si>
  <si>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</si>
  <si>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</si>
  <si>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</si>
  <si>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</si>
  <si>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</si>
  <si>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</si>
  <si>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</si>
  <si>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</si>
  <si>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</si>
  <si>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</si>
  <si>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</si>
  <si>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</si>
  <si>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</si>
  <si>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</si>
  <si>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</si>
  <si>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</si>
  <si>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</si>
  <si>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</si>
  <si>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</si>
  <si>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</si>
  <si>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</si>
  <si>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</si>
  <si>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</si>
  <si>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</si>
  <si>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</si>
  <si>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</si>
  <si>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</si>
  <si>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</si>
  <si>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</si>
  <si>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</si>
  <si>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</si>
  <si>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</si>
  <si>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</si>
  <si>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</si>
  <si>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</si>
  <si>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</si>
  <si>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</si>
  <si>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</si>
  <si>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</si>
  <si>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</si>
  <si>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</si>
  <si>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</si>
  <si>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</si>
  <si>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</si>
  <si>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</si>
  <si>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</si>
  <si>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</si>
  <si>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</si>
  <si>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</si>
  <si>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</si>
  <si>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</si>
  <si>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</si>
  <si>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</si>
  <si>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</si>
  <si>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</si>
  <si>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</si>
  <si>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</si>
  <si>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</si>
  <si>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</si>
  <si>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</si>
  <si>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</si>
  <si>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</si>
  <si>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</si>
  <si>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</si>
  <si>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</si>
  <si>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</si>
  <si>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</si>
  <si>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</si>
  <si>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</si>
  <si>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</si>
  <si>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</si>
  <si>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</si>
  <si>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</si>
  <si>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</si>
  <si>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</si>
  <si>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</si>
  <si>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</si>
  <si>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</si>
  <si>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</si>
  <si>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</si>
  <si>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</si>
  <si>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</si>
  <si>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</si>
  <si>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</si>
  <si>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</si>
  <si>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</si>
  <si>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</si>
  <si>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</si>
  <si>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</si>
  <si>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</si>
  <si>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</si>
  <si>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</si>
  <si>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</si>
  <si>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</si>
  <si>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</si>
  <si>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</si>
  <si>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</si>
  <si>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</si>
  <si>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</si>
  <si>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</si>
  <si>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</si>
  <si>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</si>
  <si>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</si>
  <si>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</si>
  <si>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</si>
  <si>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</si>
  <si>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</si>
  <si>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</si>
  <si>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</si>
  <si>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</si>
  <si>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</si>
  <si>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</si>
  <si>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</si>
  <si>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</si>
  <si>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</si>
  <si>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</si>
  <si>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</si>
  <si>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</si>
  <si>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</si>
  <si>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</si>
  <si>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</si>
  <si>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</si>
  <si>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</si>
  <si>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</si>
  <si>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</si>
  <si>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</si>
  <si>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</si>
  <si>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</si>
  <si>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</si>
  <si>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</si>
  <si>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</si>
  <si>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</si>
  <si>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</si>
  <si>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</si>
  <si>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</si>
  <si>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</si>
  <si>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</si>
  <si>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</si>
  <si>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</si>
  <si>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</si>
  <si>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</si>
  <si>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</si>
  <si>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</si>
  <si>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</si>
  <si>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</si>
  <si>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</si>
  <si>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</si>
  <si>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</si>
  <si>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</si>
  <si>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</si>
  <si>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</si>
  <si>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</si>
  <si>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</si>
  <si>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</si>
  <si>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</si>
  <si>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</si>
  <si>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</si>
  <si>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</si>
  <si>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</si>
  <si>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</si>
  <si>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</si>
  <si>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</si>
  <si>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</si>
  <si>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</si>
  <si>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</si>
  <si>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</si>
  <si>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</si>
  <si>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</si>
  <si>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</si>
  <si>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</si>
  <si>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</si>
  <si>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</si>
  <si>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</si>
  <si>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</si>
  <si>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</si>
  <si>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</si>
  <si>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</si>
  <si>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</si>
  <si>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</si>
  <si>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</si>
  <si>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</si>
  <si>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</si>
  <si>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</si>
  <si>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</si>
  <si>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</si>
  <si>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</si>
  <si>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</si>
  <si>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</si>
  <si>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</si>
  <si>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</si>
  <si>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</si>
  <si>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</si>
  <si>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</si>
  <si>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</si>
  <si>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</si>
  <si>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</si>
  <si>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</si>
  <si>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</si>
  <si>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</si>
  <si>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</si>
  <si>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</si>
  <si>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</si>
  <si>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</si>
  <si>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</si>
  <si>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</si>
  <si>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</si>
  <si>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</si>
  <si>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</si>
  <si>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</si>
  <si>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</si>
  <si>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</si>
  <si>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</si>
  <si>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</si>
  <si>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</si>
  <si>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</si>
  <si>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</si>
  <si>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</si>
  <si>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</si>
  <si>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</si>
  <si>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</si>
  <si>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</si>
  <si>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</si>
  <si>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</si>
  <si>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</si>
  <si>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</si>
  <si>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</si>
  <si>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</si>
  <si>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</si>
  <si>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</si>
  <si>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</si>
  <si>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</si>
  <si>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</si>
  <si>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</si>
  <si>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</si>
  <si>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</si>
  <si>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</si>
  <si>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</si>
  <si>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</si>
  <si>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</si>
  <si>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</si>
  <si>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</si>
  <si>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</si>
  <si>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</si>
  <si>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</si>
  <si>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</si>
  <si>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</si>
  <si>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</si>
  <si>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</si>
  <si>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</si>
  <si>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</si>
  <si>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</si>
  <si>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</si>
  <si>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</si>
  <si>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</si>
  <si>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</si>
  <si>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</si>
  <si>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</si>
  <si>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</si>
  <si>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</si>
  <si>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</si>
  <si>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</si>
  <si>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</si>
  <si>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</si>
  <si>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</si>
  <si>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</si>
  <si>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</si>
  <si>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</si>
  <si>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</si>
  <si>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</si>
  <si>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</si>
  <si>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</si>
  <si>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</si>
  <si>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</si>
  <si>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</si>
  <si>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</si>
  <si>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</si>
  <si>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</si>
  <si>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</si>
  <si>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</si>
  <si>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</si>
  <si>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</si>
  <si>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</si>
  <si>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</si>
  <si>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</si>
  <si>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</si>
  <si>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</si>
  <si>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</si>
  <si>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</si>
  <si>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</si>
  <si>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</si>
  <si>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</si>
  <si>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</si>
  <si>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</si>
  <si>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</si>
  <si>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</si>
  <si>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</si>
  <si>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</si>
  <si>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</si>
  <si>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</si>
  <si>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</si>
  <si>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</si>
  <si>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</si>
  <si>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</si>
  <si>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</si>
  <si>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</si>
  <si>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</si>
  <si>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</si>
  <si>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</si>
  <si>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</si>
  <si>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</si>
  <si>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</si>
  <si>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</si>
  <si>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</si>
  <si>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</si>
  <si>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</si>
  <si>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</si>
  <si>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</si>
  <si>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</si>
  <si>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</si>
  <si>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</si>
  <si>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</si>
  <si>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</si>
  <si>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</si>
  <si>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</si>
  <si>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</si>
  <si>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</si>
  <si>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</si>
  <si>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</si>
  <si>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</si>
  <si>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</si>
  <si>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</si>
  <si>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</si>
  <si>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</si>
  <si>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</si>
  <si>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</si>
  <si>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</si>
  <si>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</si>
  <si>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</si>
  <si>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</si>
  <si>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</si>
  <si>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</si>
  <si>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</si>
  <si>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</si>
  <si>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</si>
  <si>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</si>
  <si>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</si>
  <si>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</si>
  <si>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</si>
  <si>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</si>
  <si>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</si>
  <si>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</si>
  <si>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</si>
  <si>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</si>
  <si>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</si>
  <si>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</si>
  <si>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</si>
  <si>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</si>
  <si>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</si>
  <si>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</si>
  <si>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</si>
  <si>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</si>
  <si>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</si>
  <si>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</si>
  <si>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</si>
  <si>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</si>
  <si>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</si>
  <si>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</si>
  <si>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</si>
  <si>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</si>
  <si>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</si>
  <si>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</si>
  <si>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</si>
  <si>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</si>
  <si>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</si>
  <si>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</si>
  <si>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</si>
  <si>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</si>
  <si>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</si>
  <si>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</si>
  <si>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</si>
  <si>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</si>
  <si>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</si>
  <si>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</si>
  <si>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</si>
  <si>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</si>
  <si>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</si>
  <si>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</si>
  <si>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</si>
  <si>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</si>
  <si>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</si>
  <si>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</si>
  <si>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</si>
  <si>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</si>
  <si>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</si>
  <si>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</si>
  <si>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</si>
  <si>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</si>
  <si>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</si>
  <si>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</si>
  <si>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</si>
  <si>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</si>
  <si>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</si>
  <si>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</si>
  <si>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</si>
  <si>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</si>
  <si>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</si>
  <si>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</si>
  <si>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</si>
  <si>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</si>
  <si>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</si>
  <si>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</si>
  <si>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</si>
  <si>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</si>
  <si>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</si>
  <si>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</si>
  <si>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</si>
  <si>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</si>
  <si>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</si>
  <si>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</si>
  <si>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</si>
  <si>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</si>
  <si>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</si>
  <si>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</si>
  <si>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</si>
  <si>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</si>
  <si>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</si>
  <si>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</si>
  <si>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</si>
  <si>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</si>
  <si>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</si>
  <si>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</si>
  <si>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</si>
  <si>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</si>
  <si>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</si>
  <si>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</si>
  <si>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</si>
  <si>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</si>
  <si>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</si>
  <si>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</si>
  <si>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</si>
  <si>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</si>
  <si>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</si>
  <si>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</si>
  <si>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</si>
  <si>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</si>
  <si>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</si>
  <si>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</si>
  <si>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</si>
  <si>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</si>
  <si>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</si>
  <si>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</si>
  <si>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</si>
  <si>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</si>
  <si>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</si>
  <si>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</si>
  <si>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</si>
  <si>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</si>
  <si>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</si>
  <si>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</si>
  <si>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</si>
  <si>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</si>
  <si>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</si>
  <si>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</si>
  <si>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</si>
  <si>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</si>
  <si>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</si>
  <si>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</si>
  <si>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</si>
  <si>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</si>
  <si>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</si>
  <si>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</si>
  <si>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</si>
  <si>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</si>
  <si>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</si>
  <si>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</si>
  <si>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</si>
  <si>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</si>
  <si>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</si>
  <si>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</si>
  <si>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</si>
  <si>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</si>
  <si>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</si>
  <si>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</si>
  <si>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</si>
  <si>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</si>
  <si>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</si>
  <si>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</si>
  <si>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</si>
  <si>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</si>
  <si>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</si>
  <si>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</si>
  <si>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</si>
  <si>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</si>
  <si>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</si>
  <si>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</si>
  <si>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</si>
  <si>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</si>
  <si>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</si>
  <si>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</si>
  <si>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</si>
  <si>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</si>
  <si>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</si>
  <si>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</si>
  <si>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</si>
  <si>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</si>
  <si>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</si>
  <si>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</si>
  <si>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</si>
  <si>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</si>
  <si>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</si>
  <si>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</si>
  <si>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</si>
  <si>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</si>
  <si>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</si>
  <si>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</si>
  <si>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</si>
  <si>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</si>
  <si>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</si>
  <si>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</si>
  <si>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</si>
  <si>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</si>
  <si>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</si>
  <si>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</si>
  <si>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</si>
  <si>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</si>
  <si>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</si>
  <si>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</si>
  <si>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</si>
  <si>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</si>
  <si>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</si>
  <si>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</si>
  <si>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</si>
  <si>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</si>
  <si>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</si>
  <si>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</si>
  <si>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</si>
  <si>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</si>
  <si>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</si>
  <si>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</si>
  <si>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</si>
  <si>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</si>
  <si>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</si>
  <si>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</si>
  <si>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</si>
  <si>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</si>
  <si>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</si>
  <si>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</si>
  <si>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</si>
  <si>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</si>
  <si>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</si>
  <si>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</si>
  <si>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</si>
  <si>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</si>
  <si>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</si>
  <si>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</si>
  <si>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</si>
  <si>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</si>
  <si>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</si>
  <si>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</si>
  <si>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</si>
  <si>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</si>
  <si>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</si>
  <si>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</si>
  <si>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</si>
  <si>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</si>
  <si>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</si>
  <si>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</si>
  <si>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</si>
  <si>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</si>
  <si>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</si>
  <si>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</si>
  <si>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</si>
  <si>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</si>
  <si>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</si>
  <si>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</si>
  <si>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</si>
  <si>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</si>
  <si>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</si>
  <si>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</si>
  <si>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</si>
  <si>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</si>
  <si>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</si>
  <si>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</si>
  <si>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</si>
  <si>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</si>
  <si>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</si>
  <si>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</si>
  <si>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</si>
  <si>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</si>
  <si>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</si>
  <si>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</si>
  <si>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</si>
  <si>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</si>
  <si>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</si>
  <si>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</si>
  <si>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</si>
  <si>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</si>
  <si>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</si>
  <si>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</si>
  <si>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</si>
  <si>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</si>
  <si>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</si>
  <si>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</si>
  <si>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</si>
  <si>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</si>
  <si>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</si>
  <si>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</si>
  <si>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</si>
  <si>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</si>
  <si>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</si>
  <si>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</si>
  <si>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</si>
  <si>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</si>
  <si>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</si>
  <si>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</si>
  <si>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</si>
  <si>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</si>
  <si>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</si>
  <si>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</si>
  <si>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</si>
  <si>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</si>
  <si>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</si>
  <si>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</si>
  <si>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</si>
  <si>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</si>
  <si>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</si>
  <si>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</si>
  <si>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</si>
  <si>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</si>
  <si>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</si>
  <si>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</si>
  <si>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</si>
  <si>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</si>
  <si>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</si>
  <si>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</si>
  <si>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</si>
  <si>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</si>
  <si>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</si>
  <si>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</si>
  <si>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</si>
  <si>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</si>
  <si>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</si>
  <si>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</si>
  <si>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</si>
  <si>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</si>
  <si>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</si>
  <si>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</si>
  <si>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</si>
  <si>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</si>
  <si>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</si>
  <si>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</si>
  <si>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</si>
  <si>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</si>
  <si>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</si>
  <si>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</si>
  <si>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</si>
  <si>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</si>
  <si>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</si>
  <si>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</si>
  <si>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</si>
  <si>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</si>
  <si>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</si>
  <si>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</si>
  <si>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</si>
  <si>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</si>
  <si>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</si>
  <si>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</si>
  <si>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</si>
  <si>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</si>
  <si>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</si>
  <si>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</si>
  <si>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</si>
  <si>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</si>
  <si>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</si>
  <si>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</si>
  <si>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</si>
  <si>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</si>
  <si>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</si>
  <si>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</si>
  <si>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</si>
  <si>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</si>
  <si>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</si>
  <si>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</si>
  <si>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</si>
  <si>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</si>
  <si>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</si>
  <si>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</si>
  <si>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</si>
  <si>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</si>
  <si>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</si>
  <si>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</si>
  <si>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</si>
  <si>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</si>
  <si>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</si>
  <si>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</si>
  <si>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</si>
  <si>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</si>
  <si>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</si>
  <si>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</si>
  <si>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</si>
  <si>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</si>
  <si>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</si>
  <si>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</si>
  <si>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</si>
  <si>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</si>
  <si>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</si>
  <si>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</si>
  <si>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</si>
  <si>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</si>
  <si>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</si>
  <si>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</si>
  <si>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</si>
  <si>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</si>
  <si>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</si>
  <si>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</si>
  <si>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</si>
  <si>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</si>
  <si>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</si>
  <si>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</si>
  <si>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</si>
  <si>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</si>
  <si>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</si>
  <si>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</si>
  <si>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</si>
  <si>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</si>
  <si>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</si>
  <si>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</si>
  <si>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</si>
  <si>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</si>
  <si>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</si>
  <si>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</si>
  <si>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</si>
  <si>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</si>
  <si>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</si>
  <si>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</si>
  <si>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</si>
  <si>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</si>
  <si>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</si>
  <si>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</si>
  <si>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</si>
  <si>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</si>
  <si>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</si>
  <si>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</si>
  <si>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</si>
  <si>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</si>
  <si>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</si>
  <si>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</si>
  <si>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</si>
  <si>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</si>
  <si>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</si>
  <si>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</si>
  <si>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</si>
  <si>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</si>
  <si>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</si>
  <si>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</si>
  <si>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</si>
  <si>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</si>
  <si>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</si>
  <si>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</si>
  <si>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</si>
  <si>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</si>
  <si>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</si>
  <si>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</si>
  <si>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</si>
  <si>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</si>
  <si>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</si>
  <si>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</si>
  <si>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</si>
  <si>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</si>
  <si>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</si>
  <si>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</si>
  <si>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</si>
  <si>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</si>
  <si>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</si>
  <si>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</si>
  <si>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</si>
  <si>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</si>
  <si>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</si>
  <si>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</si>
  <si>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</si>
  <si>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</si>
  <si>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</si>
  <si>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</si>
  <si>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</si>
  <si>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</si>
  <si>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</si>
  <si>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</si>
  <si>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</si>
  <si>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</si>
  <si>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</si>
  <si>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</si>
  <si>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</si>
  <si>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</si>
  <si>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</si>
  <si>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</si>
  <si>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</si>
  <si>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</si>
  <si>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</si>
  <si>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</si>
  <si>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</si>
  <si>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</si>
  <si>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</si>
  <si>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</si>
  <si>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</si>
  <si>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</si>
  <si>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</si>
  <si>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</si>
  <si>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</si>
  <si>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</si>
  <si>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</si>
  <si>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</si>
  <si>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</si>
  <si>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</si>
  <si>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</si>
  <si>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Спиди ЕАД</t>
  </si>
  <si>
    <t>1.  Спиди ЕООД</t>
  </si>
  <si>
    <t>01.01.2012-30.09.2012г.</t>
  </si>
  <si>
    <t>консолидиран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</si>
</sst>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&quot;_-;\-* #,##0.00\ &quot;лв&quot;_-;_-* &quot;-&quot;??\ &quot;лв&quot;_-;_-@_-"/>
    <numFmt numFmtId="164" formatCode="d/m/yyyy&quot; &quot;&quot;г.&quot;;@"/>
    <numFmt numFmtId="165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4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5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4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5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5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5" fontId="9" fillId="0" borderId="0" xfId="6" applyNumberFormat="1" applyFont="1" applyBorder="1" applyAlignment="1" applyProtection="1">
      <alignment horizontal="center" vertical="justify" wrapText="1"/>
    </xf>
    <xf numFmtId="165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5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5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4" workbookViewId="0">
      <selection activeCell="D19" sqref="D1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873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1482</v>
      </c>
      <c r="H11" s="152">
        <v>1482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1482</v>
      </c>
      <c r="H12" s="153">
        <v>1482</v>
      </c>
    </row>
    <row r="13" spans="1:8" ht="15">
      <c r="A13" s="235" t="s">
        <v>28</v>
      </c>
      <c r="B13" s="241" t="s">
        <v>29</v>
      </c>
      <c r="C13" s="151">
        <v>242</v>
      </c>
      <c r="D13" s="151">
        <v>241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5253</v>
      </c>
      <c r="D15" s="151">
        <v>3763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293</v>
      </c>
      <c r="D16" s="151">
        <v>333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1482</v>
      </c>
      <c r="H17" s="154">
        <f>H11+H14+H15+H16</f>
        <v>1482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517</v>
      </c>
      <c r="D18" s="151">
        <v>302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6305</v>
      </c>
      <c r="D19" s="155">
        <f>SUM(D11:D18)</f>
        <v>4639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348</v>
      </c>
      <c r="H21" s="156">
        <f>SUM(H22:H24)</f>
        <v>348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343</v>
      </c>
      <c r="D24" s="151">
        <v>338</v>
      </c>
      <c r="E24" s="237" t="s">
        <v>72</v>
      </c>
      <c r="F24" s="242" t="s">
        <v>73</v>
      </c>
      <c r="G24" s="152">
        <v>348</v>
      </c>
      <c r="H24" s="152">
        <v>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348</v>
      </c>
      <c r="H25" s="154">
        <f>H19+H20+H21</f>
        <v>348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>
        <v>869</v>
      </c>
      <c r="D26" s="151">
        <v>889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1212</v>
      </c>
      <c r="D27" s="155">
        <f>SUM(D23:D26)</f>
        <v>1227</v>
      </c>
      <c r="E27" s="253" t="s">
        <v>83</v>
      </c>
      <c r="F27" s="242" t="s">
        <v>84</v>
      </c>
      <c r="G27" s="154">
        <f>SUM(G28:G30)</f>
        <v>1125</v>
      </c>
      <c r="H27" s="154">
        <f>SUM(H28:H30)</f>
        <v>494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1125</v>
      </c>
      <c r="H28" s="152">
        <v>494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6425</v>
      </c>
      <c r="H31" s="152">
        <v>6110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7550</v>
      </c>
      <c r="H33" s="154">
        <f>H27+H31+H32</f>
        <v>6604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9380</v>
      </c>
      <c r="H36" s="154">
        <f>H25+H17+H33</f>
        <v>8434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3422</v>
      </c>
      <c r="H44" s="152">
        <v>2094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3422</v>
      </c>
      <c r="H49" s="154">
        <f>SUM(H43:H48)</f>
        <v>2094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173</v>
      </c>
      <c r="D54" s="151">
        <v>173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7690</v>
      </c>
      <c r="D55" s="155">
        <f>D19+D20+D21+D27+D32+D45+D51+D53+D54</f>
        <v>6039</v>
      </c>
      <c r="E55" s="237" t="s">
        <v>172</v>
      </c>
      <c r="F55" s="261" t="s">
        <v>173</v>
      </c>
      <c r="G55" s="154">
        <f>G49+G51+G52+G53+G54</f>
        <v>3422</v>
      </c>
      <c r="H55" s="154">
        <f>H49+H51+H52+H53+H54</f>
        <v>2094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559</v>
      </c>
      <c r="D58" s="151">
        <v>438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2106</v>
      </c>
      <c r="H59" s="152">
        <v>2429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5950</v>
      </c>
      <c r="H61" s="154">
        <f>SUM(H62:H68)</f>
        <v>7943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927</v>
      </c>
      <c r="H62" s="152">
        <v>1868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559</v>
      </c>
      <c r="D64" s="155">
        <f>SUM(D58:D63)</f>
        <v>438</v>
      </c>
      <c r="E64" s="237" t="s">
        <v>200</v>
      </c>
      <c r="F64" s="242" t="s">
        <v>201</v>
      </c>
      <c r="G64" s="152">
        <v>2488</v>
      </c>
      <c r="H64" s="152">
        <v>3736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43</v>
      </c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1408</v>
      </c>
      <c r="H66" s="152">
        <v>1198</v>
      </c>
    </row>
    <row r="67" spans="1:1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358</v>
      </c>
      <c r="H67" s="152">
        <v>303</v>
      </c>
    </row>
    <row r="68" spans="1:18" ht="15">
      <c r="A68" s="235" t="s">
        <v>211</v>
      </c>
      <c r="B68" s="241" t="s">
        <v>212</v>
      </c>
      <c r="C68" s="151">
        <v>8314</v>
      </c>
      <c r="D68" s="151">
        <v>7184</v>
      </c>
      <c r="E68" s="237" t="s">
        <v>213</v>
      </c>
      <c r="F68" s="242" t="s">
        <v>214</v>
      </c>
      <c r="G68" s="152">
        <v>726</v>
      </c>
      <c r="H68" s="152">
        <v>838</v>
      </c>
    </row>
    <row r="69" spans="1:18" ht="15">
      <c r="A69" s="235" t="s">
        <v>215</v>
      </c>
      <c r="B69" s="241" t="s">
        <v>216</v>
      </c>
      <c r="C69" s="151">
        <v>192</v>
      </c>
      <c r="D69" s="151"/>
      <c r="E69" s="251" t="s">
        <v>78</v>
      </c>
      <c r="F69" s="242" t="s">
        <v>217</v>
      </c>
      <c r="G69" s="152">
        <v>382</v>
      </c>
      <c r="H69" s="152"/>
    </row>
    <row r="70" spans="1:18" ht="15">
      <c r="A70" s="235" t="s">
        <v>218</v>
      </c>
      <c r="B70" s="241" t="s">
        <v>219</v>
      </c>
      <c r="C70" s="151">
        <v>3445</v>
      </c>
      <c r="D70" s="151">
        <v>4418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8438</v>
      </c>
      <c r="H71" s="161">
        <f>H59+H60+H61+H69+H70</f>
        <v>10372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30</v>
      </c>
      <c r="D72" s="151">
        <v>30</v>
      </c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35</v>
      </c>
      <c r="D74" s="151">
        <v>40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12016</v>
      </c>
      <c r="D75" s="155">
        <f>SUM(D67:D74)</f>
        <v>11672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8438</v>
      </c>
      <c r="H79" s="162">
        <f>H71+H74+H75+H76</f>
        <v>10372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282</v>
      </c>
      <c r="D87" s="151">
        <v>2169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296</v>
      </c>
      <c r="D88" s="151"/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578</v>
      </c>
      <c r="D91" s="155">
        <f>SUM(D87:D90)</f>
        <v>2169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397</v>
      </c>
      <c r="D92" s="151">
        <v>582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13550</v>
      </c>
      <c r="D93" s="155">
        <f>D64+D75+D84+D91+D92</f>
        <v>14861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21240</v>
      </c>
      <c r="D94" s="164">
        <f>D93+D55</f>
        <v>20900</v>
      </c>
      <c r="E94" s="449" t="s">
        <v>270</v>
      </c>
      <c r="F94" s="289" t="s">
        <v>271</v>
      </c>
      <c r="G94" s="165">
        <f>G36+G39+G55+G79</f>
        <v>21240</v>
      </c>
      <c r="H94" s="165">
        <f>H36+H39+H55+H79</f>
        <v>20900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31" workbookViewId="0">
      <selection activeCell="D12" sqref="D12:D13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ЕАД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01.01.2012-30.09.2012г.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5652</v>
      </c>
      <c r="D9" s="46">
        <v>4278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9638</v>
      </c>
      <c r="D10" s="46">
        <v>9971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2290</v>
      </c>
      <c r="D11" s="46">
        <v>2457</v>
      </c>
      <c r="E11" s="300" t="s">
        <v>293</v>
      </c>
      <c r="F11" s="549" t="s">
        <v>294</v>
      </c>
      <c r="G11" s="550">
        <v>37025</v>
      </c>
      <c r="H11" s="550">
        <v>31700</v>
      </c>
    </row>
    <row r="12" spans="1:18">
      <c r="A12" s="298" t="s">
        <v>295</v>
      </c>
      <c r="B12" s="299" t="s">
        <v>296</v>
      </c>
      <c r="C12" s="46">
        <v>10316</v>
      </c>
      <c r="D12" s="46">
        <v>6029</v>
      </c>
      <c r="E12" s="300" t="s">
        <v>78</v>
      </c>
      <c r="F12" s="549" t="s">
        <v>297</v>
      </c>
      <c r="G12" s="550">
        <v>1496</v>
      </c>
      <c r="H12" s="550">
        <v>2787</v>
      </c>
    </row>
    <row r="13" spans="1:18">
      <c r="A13" s="298" t="s">
        <v>298</v>
      </c>
      <c r="B13" s="299" t="s">
        <v>299</v>
      </c>
      <c r="C13" s="46">
        <v>1916</v>
      </c>
      <c r="D13" s="46">
        <v>1481</v>
      </c>
      <c r="E13" s="301" t="s">
        <v>51</v>
      </c>
      <c r="F13" s="551" t="s">
        <v>300</v>
      </c>
      <c r="G13" s="548">
        <f>SUM(G9:G12)</f>
        <v>38521</v>
      </c>
      <c r="H13" s="548">
        <f>SUM(H9:H12)</f>
        <v>34487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1103</v>
      </c>
      <c r="D14" s="46">
        <v>1987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31</v>
      </c>
      <c r="H15" s="550">
        <v>54</v>
      </c>
    </row>
    <row r="16" spans="1:18">
      <c r="A16" s="298" t="s">
        <v>307</v>
      </c>
      <c r="B16" s="299" t="s">
        <v>308</v>
      </c>
      <c r="C16" s="47">
        <v>647</v>
      </c>
      <c r="D16" s="47">
        <v>618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31562</v>
      </c>
      <c r="D19" s="49">
        <f>SUM(D9:D15)+D16</f>
        <v>26821</v>
      </c>
      <c r="E19" s="304" t="s">
        <v>317</v>
      </c>
      <c r="F19" s="552" t="s">
        <v>318</v>
      </c>
      <c r="G19" s="550">
        <v>481</v>
      </c>
      <c r="H19" s="550">
        <v>686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274</v>
      </c>
      <c r="D22" s="46">
        <v>271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481</v>
      </c>
      <c r="H24" s="548">
        <f>SUM(H19:H23)</f>
        <v>686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71</v>
      </c>
      <c r="D25" s="46">
        <v>59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346</v>
      </c>
      <c r="D26" s="49">
        <f>SUM(D22:D25)</f>
        <v>333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31908</v>
      </c>
      <c r="D28" s="50">
        <f>D26+D19</f>
        <v>27154</v>
      </c>
      <c r="E28" s="127" t="s">
        <v>339</v>
      </c>
      <c r="F28" s="554" t="s">
        <v>340</v>
      </c>
      <c r="G28" s="548">
        <f>G13+G15+G24</f>
        <v>39033</v>
      </c>
      <c r="H28" s="548">
        <f>H13+H15+H24</f>
        <v>35227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7125</v>
      </c>
      <c r="D30" s="50">
        <f>IF((H28-D28)&gt;0,H28-D28,0)</f>
        <v>8073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31908</v>
      </c>
      <c r="D33" s="49">
        <f>D28-D31+D32</f>
        <v>27154</v>
      </c>
      <c r="E33" s="127" t="s">
        <v>353</v>
      </c>
      <c r="F33" s="554" t="s">
        <v>354</v>
      </c>
      <c r="G33" s="53">
        <f>G32-G31+G28</f>
        <v>39033</v>
      </c>
      <c r="H33" s="53">
        <f>H32-H31+H28</f>
        <v>35227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7125</v>
      </c>
      <c r="D34" s="50">
        <f>IF((H33-D33)&gt;0,H33-D33,0)</f>
        <v>8073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700</v>
      </c>
      <c r="D35" s="49">
        <f>D36+D37+D38</f>
        <v>215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700</v>
      </c>
      <c r="D36" s="46">
        <v>215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6425</v>
      </c>
      <c r="D39" s="460">
        <f>+IF((H33-D33-D35)&gt;0,H33-D33-D35,0)</f>
        <v>7858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6425</v>
      </c>
      <c r="D41" s="52">
        <f>IF(H39=0,IF(D39-D40&gt;0,D39-D40+H40,0),IF(H39-H40&lt;0,H40-H39+D39,0))</f>
        <v>7858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39033</v>
      </c>
      <c r="D42" s="53">
        <f>D33+D35+D39</f>
        <v>35227</v>
      </c>
      <c r="E42" s="128" t="s">
        <v>380</v>
      </c>
      <c r="F42" s="129" t="s">
        <v>381</v>
      </c>
      <c r="G42" s="53">
        <f>G39+G33</f>
        <v>39033</v>
      </c>
      <c r="H42" s="53">
        <f>H39+H33</f>
        <v>35227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abSelected="1" topLeftCell="A19" workbookViewId="0">
      <selection activeCell="D20" sqref="D20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ЕАД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01.01.2012-30.09.2012г.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45087</v>
      </c>
      <c r="D10" s="54">
        <v>40930</v>
      </c>
      <c r="E10" s="130"/>
      <c r="F10" s="130"/>
    </row>
    <row r="11" spans="1:13">
      <c r="A11" s="332" t="s">
        <v>390</v>
      </c>
      <c r="B11" s="333" t="s">
        <v>391</v>
      </c>
      <c r="C11" s="54">
        <v>-21428</v>
      </c>
      <c r="D11" s="54">
        <v>-21944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-10876</v>
      </c>
      <c r="D13" s="54">
        <v>-7303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-4796</v>
      </c>
      <c r="D14" s="54">
        <v>-3607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-833</v>
      </c>
      <c r="D15" s="54">
        <v>-311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-746</v>
      </c>
      <c r="D19" s="54">
        <v>-536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6408</v>
      </c>
      <c r="D20" s="55">
        <f>SUM(D10:D19)</f>
        <v>7229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-296</v>
      </c>
      <c r="D22" s="54">
        <v>-342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-296</v>
      </c>
      <c r="D32" s="55">
        <f>SUM(D22:D31)</f>
        <v>-342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>
        <v>4166</v>
      </c>
      <c r="D36" s="54">
        <v>1215</v>
      </c>
      <c r="E36" s="130"/>
      <c r="F36" s="130"/>
    </row>
    <row r="37" spans="1:8">
      <c r="A37" s="332" t="s">
        <v>439</v>
      </c>
      <c r="B37" s="333" t="s">
        <v>440</v>
      </c>
      <c r="C37" s="54">
        <v>-5730</v>
      </c>
      <c r="D37" s="54">
        <v>-3240</v>
      </c>
      <c r="E37" s="130"/>
      <c r="F37" s="130"/>
    </row>
    <row r="38" spans="1:8">
      <c r="A38" s="332" t="s">
        <v>441</v>
      </c>
      <c r="B38" s="333" t="s">
        <v>442</v>
      </c>
      <c r="C38" s="54">
        <v>-1791</v>
      </c>
      <c r="D38" s="54">
        <v>-1535</v>
      </c>
      <c r="E38" s="130"/>
      <c r="F38" s="130"/>
    </row>
    <row r="39" spans="1:8">
      <c r="A39" s="332" t="s">
        <v>443</v>
      </c>
      <c r="B39" s="333" t="s">
        <v>444</v>
      </c>
      <c r="C39" s="54"/>
      <c r="D39" s="54"/>
      <c r="E39" s="130"/>
      <c r="F39" s="130"/>
    </row>
    <row r="40" spans="1:8">
      <c r="A40" s="332" t="s">
        <v>445</v>
      </c>
      <c r="B40" s="333" t="s">
        <v>446</v>
      </c>
      <c r="C40" s="54">
        <v>-4247</v>
      </c>
      <c r="D40" s="54">
        <v>-567</v>
      </c>
      <c r="E40" s="130"/>
      <c r="F40" s="130"/>
    </row>
    <row r="41" spans="1:8">
      <c r="A41" s="332" t="s">
        <v>447</v>
      </c>
      <c r="B41" s="333" t="s">
        <v>448</v>
      </c>
      <c r="C41" s="54">
        <v>-101</v>
      </c>
      <c r="D41" s="54">
        <v>-86</v>
      </c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-7703</v>
      </c>
      <c r="D42" s="55">
        <f>SUM(D34:D41)</f>
        <v>-4213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-1591</v>
      </c>
      <c r="D43" s="55">
        <f>D42+D32+D20</f>
        <v>2674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2169</v>
      </c>
      <c r="D44" s="132">
        <v>1791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578</v>
      </c>
      <c r="D45" s="55">
        <f>D44+D43</f>
        <v>4465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578</v>
      </c>
      <c r="D46" s="56">
        <v>4465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10" workbookViewId="0">
      <selection activeCell="I29" sqref="I29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ЕАД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01.01.2012-30.09.2012г.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1482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348</v>
      </c>
      <c r="I11" s="58">
        <f>'справка №1-БАЛАНС'!H28+'справка №1-БАЛАНС'!H31</f>
        <v>6604</v>
      </c>
      <c r="J11" s="58">
        <f>'справка №1-БАЛАНС'!H29+'справка №1-БАЛАНС'!H32</f>
        <v>0</v>
      </c>
      <c r="K11" s="60"/>
      <c r="L11" s="344">
        <f>SUM(C11:K11)</f>
        <v>8434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1482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348</v>
      </c>
      <c r="I15" s="61">
        <f t="shared" si="2"/>
        <v>6604</v>
      </c>
      <c r="J15" s="61">
        <f t="shared" si="2"/>
        <v>0</v>
      </c>
      <c r="K15" s="61">
        <f t="shared" si="2"/>
        <v>0</v>
      </c>
      <c r="L15" s="344">
        <f t="shared" si="1"/>
        <v>8434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6425</v>
      </c>
      <c r="J16" s="345">
        <f>+'справка №1-БАЛАНС'!G32</f>
        <v>0</v>
      </c>
      <c r="K16" s="60"/>
      <c r="L16" s="344">
        <f t="shared" si="1"/>
        <v>6425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-5476</v>
      </c>
      <c r="J17" s="62">
        <f>J18+J19</f>
        <v>0</v>
      </c>
      <c r="K17" s="62">
        <f t="shared" si="3"/>
        <v>0</v>
      </c>
      <c r="L17" s="344">
        <f t="shared" si="1"/>
        <v>-5476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-5476</v>
      </c>
      <c r="J18" s="60"/>
      <c r="K18" s="60"/>
      <c r="L18" s="344">
        <f t="shared" si="1"/>
        <v>-5476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>
        <v>-3</v>
      </c>
      <c r="J28" s="60"/>
      <c r="K28" s="60"/>
      <c r="L28" s="344">
        <f t="shared" si="1"/>
        <v>-3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1482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348</v>
      </c>
      <c r="I29" s="59">
        <f t="shared" si="6"/>
        <v>7550</v>
      </c>
      <c r="J29" s="59">
        <f t="shared" si="6"/>
        <v>0</v>
      </c>
      <c r="K29" s="59">
        <f t="shared" si="6"/>
        <v>0</v>
      </c>
      <c r="L29" s="344">
        <f t="shared" si="1"/>
        <v>9380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1482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348</v>
      </c>
      <c r="I32" s="59">
        <f t="shared" si="7"/>
        <v>7550</v>
      </c>
      <c r="J32" s="59">
        <f t="shared" si="7"/>
        <v>0</v>
      </c>
      <c r="K32" s="59">
        <f t="shared" si="7"/>
        <v>0</v>
      </c>
      <c r="L32" s="344">
        <f t="shared" si="1"/>
        <v>9380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D4" workbookViewId="0">
      <selection activeCell="L25" sqref="L25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ЕАД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01.01.2012-30.09.2012г.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1638</v>
      </c>
      <c r="E11" s="189">
        <v>120</v>
      </c>
      <c r="F11" s="189">
        <v>19</v>
      </c>
      <c r="G11" s="74">
        <f t="shared" si="2"/>
        <v>1739</v>
      </c>
      <c r="H11" s="65"/>
      <c r="I11" s="65"/>
      <c r="J11" s="74">
        <f t="shared" si="3"/>
        <v>1739</v>
      </c>
      <c r="K11" s="65">
        <v>1397</v>
      </c>
      <c r="L11" s="65">
        <v>100</v>
      </c>
      <c r="M11" s="65"/>
      <c r="N11" s="74">
        <f t="shared" si="4"/>
        <v>1497</v>
      </c>
      <c r="O11" s="65"/>
      <c r="P11" s="65"/>
      <c r="Q11" s="74">
        <f t="shared" si="0"/>
        <v>1497</v>
      </c>
      <c r="R11" s="74">
        <f t="shared" si="1"/>
        <v>242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16282</v>
      </c>
      <c r="E13" s="189">
        <v>3056</v>
      </c>
      <c r="F13" s="189">
        <v>643</v>
      </c>
      <c r="G13" s="74">
        <f t="shared" si="2"/>
        <v>18695</v>
      </c>
      <c r="H13" s="65"/>
      <c r="I13" s="65"/>
      <c r="J13" s="74">
        <f t="shared" si="3"/>
        <v>18695</v>
      </c>
      <c r="K13" s="65">
        <v>12519</v>
      </c>
      <c r="L13" s="65">
        <v>1524</v>
      </c>
      <c r="M13" s="65">
        <v>601</v>
      </c>
      <c r="N13" s="74">
        <f t="shared" si="4"/>
        <v>13442</v>
      </c>
      <c r="O13" s="65"/>
      <c r="P13" s="65"/>
      <c r="Q13" s="74">
        <f t="shared" si="0"/>
        <v>13442</v>
      </c>
      <c r="R13" s="74">
        <f t="shared" si="1"/>
        <v>5253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>
        <v>643</v>
      </c>
      <c r="E14" s="189">
        <v>19</v>
      </c>
      <c r="F14" s="189"/>
      <c r="G14" s="74">
        <f t="shared" si="2"/>
        <v>662</v>
      </c>
      <c r="H14" s="65"/>
      <c r="I14" s="65"/>
      <c r="J14" s="74">
        <f t="shared" si="3"/>
        <v>662</v>
      </c>
      <c r="K14" s="65">
        <v>310</v>
      </c>
      <c r="L14" s="65">
        <v>60</v>
      </c>
      <c r="M14" s="65"/>
      <c r="N14" s="74">
        <f t="shared" si="4"/>
        <v>370</v>
      </c>
      <c r="O14" s="65"/>
      <c r="P14" s="65"/>
      <c r="Q14" s="74">
        <f t="shared" si="0"/>
        <v>370</v>
      </c>
      <c r="R14" s="74">
        <f t="shared" si="1"/>
        <v>292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2765</v>
      </c>
      <c r="E16" s="189">
        <v>450</v>
      </c>
      <c r="F16" s="189">
        <v>7</v>
      </c>
      <c r="G16" s="74">
        <f t="shared" si="2"/>
        <v>3208</v>
      </c>
      <c r="H16" s="65"/>
      <c r="I16" s="65"/>
      <c r="J16" s="74">
        <f t="shared" si="3"/>
        <v>3208</v>
      </c>
      <c r="K16" s="65">
        <v>2463</v>
      </c>
      <c r="L16" s="65">
        <v>227</v>
      </c>
      <c r="M16" s="65"/>
      <c r="N16" s="74">
        <f t="shared" si="4"/>
        <v>2690</v>
      </c>
      <c r="O16" s="65"/>
      <c r="P16" s="65"/>
      <c r="Q16" s="74">
        <f t="shared" ref="Q16:Q25" si="5">N16+O16-P16</f>
        <v>2690</v>
      </c>
      <c r="R16" s="74">
        <f t="shared" ref="R16:R25" si="6">J16-Q16</f>
        <v>518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21328</v>
      </c>
      <c r="E17" s="194">
        <f>SUM(E9:E16)</f>
        <v>3645</v>
      </c>
      <c r="F17" s="194">
        <f>SUM(F9:F16)</f>
        <v>669</v>
      </c>
      <c r="G17" s="74">
        <f t="shared" si="2"/>
        <v>24304</v>
      </c>
      <c r="H17" s="75">
        <f>SUM(H9:H16)</f>
        <v>0</v>
      </c>
      <c r="I17" s="75">
        <f>SUM(I9:I16)</f>
        <v>0</v>
      </c>
      <c r="J17" s="74">
        <f t="shared" si="3"/>
        <v>24304</v>
      </c>
      <c r="K17" s="75">
        <f>SUM(K9:K16)</f>
        <v>16689</v>
      </c>
      <c r="L17" s="75">
        <f>SUM(L9:L16)</f>
        <v>1911</v>
      </c>
      <c r="M17" s="75">
        <f>SUM(M9:M16)</f>
        <v>601</v>
      </c>
      <c r="N17" s="74">
        <f t="shared" si="4"/>
        <v>17999</v>
      </c>
      <c r="O17" s="75">
        <f>SUM(O9:O16)</f>
        <v>0</v>
      </c>
      <c r="P17" s="75">
        <f>SUM(P9:P16)</f>
        <v>0</v>
      </c>
      <c r="Q17" s="74">
        <f t="shared" si="5"/>
        <v>17999</v>
      </c>
      <c r="R17" s="74">
        <f t="shared" si="6"/>
        <v>6305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1650</v>
      </c>
      <c r="E22" s="189">
        <v>228</v>
      </c>
      <c r="F22" s="189"/>
      <c r="G22" s="74">
        <f t="shared" si="2"/>
        <v>1878</v>
      </c>
      <c r="H22" s="65"/>
      <c r="I22" s="65"/>
      <c r="J22" s="74">
        <f t="shared" si="3"/>
        <v>1878</v>
      </c>
      <c r="K22" s="65">
        <v>1312</v>
      </c>
      <c r="L22" s="65">
        <v>223</v>
      </c>
      <c r="M22" s="65"/>
      <c r="N22" s="74">
        <f t="shared" si="4"/>
        <v>1535</v>
      </c>
      <c r="O22" s="65"/>
      <c r="P22" s="65"/>
      <c r="Q22" s="74">
        <f t="shared" si="5"/>
        <v>1535</v>
      </c>
      <c r="R22" s="74">
        <f t="shared" si="6"/>
        <v>343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>
        <v>1278</v>
      </c>
      <c r="E24" s="189">
        <v>115</v>
      </c>
      <c r="F24" s="189"/>
      <c r="G24" s="74">
        <f t="shared" si="2"/>
        <v>1393</v>
      </c>
      <c r="H24" s="65"/>
      <c r="I24" s="65"/>
      <c r="J24" s="74">
        <f t="shared" si="3"/>
        <v>1393</v>
      </c>
      <c r="K24" s="65">
        <v>389</v>
      </c>
      <c r="L24" s="65">
        <v>135</v>
      </c>
      <c r="M24" s="65"/>
      <c r="N24" s="74">
        <f t="shared" si="4"/>
        <v>524</v>
      </c>
      <c r="O24" s="65"/>
      <c r="P24" s="65"/>
      <c r="Q24" s="74">
        <f t="shared" si="5"/>
        <v>524</v>
      </c>
      <c r="R24" s="74">
        <f t="shared" si="6"/>
        <v>869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2928</v>
      </c>
      <c r="E25" s="190">
        <f t="shared" ref="E25:P25" si="7">SUM(E21:E24)</f>
        <v>343</v>
      </c>
      <c r="F25" s="190">
        <f t="shared" si="7"/>
        <v>0</v>
      </c>
      <c r="G25" s="67">
        <f t="shared" si="2"/>
        <v>3271</v>
      </c>
      <c r="H25" s="66">
        <f t="shared" si="7"/>
        <v>0</v>
      </c>
      <c r="I25" s="66">
        <f t="shared" si="7"/>
        <v>0</v>
      </c>
      <c r="J25" s="67">
        <f t="shared" si="3"/>
        <v>3271</v>
      </c>
      <c r="K25" s="66">
        <f t="shared" si="7"/>
        <v>1701</v>
      </c>
      <c r="L25" s="66">
        <f t="shared" si="7"/>
        <v>358</v>
      </c>
      <c r="M25" s="66">
        <f t="shared" si="7"/>
        <v>0</v>
      </c>
      <c r="N25" s="67">
        <f t="shared" si="4"/>
        <v>2059</v>
      </c>
      <c r="O25" s="66">
        <f t="shared" si="7"/>
        <v>0</v>
      </c>
      <c r="P25" s="66">
        <f t="shared" si="7"/>
        <v>0</v>
      </c>
      <c r="Q25" s="67">
        <f t="shared" si="5"/>
        <v>2059</v>
      </c>
      <c r="R25" s="67">
        <f t="shared" si="6"/>
        <v>1212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24256</v>
      </c>
      <c r="E40" s="438">
        <f>E17+E18+E19+E25+E38+E39</f>
        <v>3988</v>
      </c>
      <c r="F40" s="438">
        <f t="shared" ref="F40:R40" si="13">F17+F18+F19+F25+F38+F39</f>
        <v>669</v>
      </c>
      <c r="G40" s="438">
        <f t="shared" si="13"/>
        <v>27575</v>
      </c>
      <c r="H40" s="438">
        <f t="shared" si="13"/>
        <v>0</v>
      </c>
      <c r="I40" s="438">
        <f t="shared" si="13"/>
        <v>0</v>
      </c>
      <c r="J40" s="438">
        <f t="shared" si="13"/>
        <v>27575</v>
      </c>
      <c r="K40" s="438">
        <f t="shared" si="13"/>
        <v>18390</v>
      </c>
      <c r="L40" s="438">
        <f t="shared" si="13"/>
        <v>2269</v>
      </c>
      <c r="M40" s="438">
        <f t="shared" si="13"/>
        <v>601</v>
      </c>
      <c r="N40" s="438">
        <f t="shared" si="13"/>
        <v>20058</v>
      </c>
      <c r="O40" s="438">
        <f t="shared" si="13"/>
        <v>0</v>
      </c>
      <c r="P40" s="438">
        <f t="shared" si="13"/>
        <v>0</v>
      </c>
      <c r="Q40" s="438">
        <f t="shared" si="13"/>
        <v>20058</v>
      </c>
      <c r="R40" s="438">
        <f t="shared" si="13"/>
        <v>7517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41" workbookViewId="0">
      <selection activeCell="D95" sqref="D95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ЕАД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01.01.2012-30.09.2012г.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173</v>
      </c>
      <c r="D21" s="108">
        <v>173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8314</v>
      </c>
      <c r="D28" s="108">
        <v>8314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192</v>
      </c>
      <c r="D29" s="108">
        <v>192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>
        <v>3445</v>
      </c>
      <c r="D30" s="108">
        <v>3445</v>
      </c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30</v>
      </c>
      <c r="D34" s="108">
        <v>30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35</v>
      </c>
      <c r="D38" s="105">
        <f>SUM(D39:D42)</f>
        <v>35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35</v>
      </c>
      <c r="D42" s="108">
        <v>35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12016</v>
      </c>
      <c r="D43" s="104">
        <f>D24+D28+D29+D31+D30+D32+D33+D38</f>
        <v>12016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12189</v>
      </c>
      <c r="D44" s="103">
        <f>D43+D21+D19+D9</f>
        <v>12189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3422</v>
      </c>
      <c r="D56" s="103">
        <f>D57+D59</f>
        <v>0</v>
      </c>
      <c r="E56" s="119">
        <f t="shared" si="1"/>
        <v>3422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>
        <v>3422</v>
      </c>
      <c r="D59" s="108"/>
      <c r="E59" s="119">
        <f t="shared" si="1"/>
        <v>3422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16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3422</v>
      </c>
      <c r="D66" s="103">
        <f>D52+D56+D61+D62+D63+D64</f>
        <v>0</v>
      </c>
      <c r="E66" s="119">
        <f t="shared" si="1"/>
        <v>3422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927</v>
      </c>
      <c r="D71" s="105">
        <f>SUM(D72:D74)</f>
        <v>927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>
        <v>927</v>
      </c>
      <c r="D73" s="108">
        <v>927</v>
      </c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2106</v>
      </c>
      <c r="D75" s="103">
        <f>D76+D78</f>
        <v>2106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>
        <v>481</v>
      </c>
      <c r="D76" s="108">
        <v>481</v>
      </c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1625</v>
      </c>
      <c r="D78" s="108">
        <v>1625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5023</v>
      </c>
      <c r="D85" s="104">
        <f>SUM(D86:D90)+D94</f>
        <v>5023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2488</v>
      </c>
      <c r="D87" s="108">
        <v>2488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>
        <v>43</v>
      </c>
      <c r="D88" s="108">
        <v>43</v>
      </c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1408</v>
      </c>
      <c r="D89" s="108">
        <v>1408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726</v>
      </c>
      <c r="D90" s="103">
        <f>SUM(D91:D93)</f>
        <v>726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170</v>
      </c>
      <c r="D91" s="108">
        <v>170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477</v>
      </c>
      <c r="D92" s="108">
        <v>477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79</v>
      </c>
      <c r="D93" s="108">
        <v>79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358</v>
      </c>
      <c r="D94" s="108">
        <v>358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382</v>
      </c>
      <c r="D95" s="108">
        <v>382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8438</v>
      </c>
      <c r="D96" s="104">
        <f>D85+D80+D75+D71+D95</f>
        <v>8438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11860</v>
      </c>
      <c r="D97" s="104">
        <f>D96+D68+D66</f>
        <v>8438</v>
      </c>
      <c r="E97" s="104">
        <f>E96+E68+E66</f>
        <v>3422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ЕАД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01.01.2012-30.09.2012г.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workbookViewId="0">
      <selection activeCell="E21" sqref="E21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ЕАД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01.01.2012-30.09.2012г.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871</v>
      </c>
      <c r="B12" s="37"/>
      <c r="C12" s="441">
        <v>982200</v>
      </c>
      <c r="D12" s="441">
        <v>100</v>
      </c>
      <c r="E12" s="441"/>
      <c r="F12" s="443">
        <f>C12-E12</f>
        <v>982200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982200</v>
      </c>
      <c r="D27" s="429"/>
      <c r="E27" s="429">
        <f>SUM(E12:E26)</f>
        <v>0</v>
      </c>
      <c r="F27" s="442">
        <f>SUM(F12:F26)</f>
        <v>982200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982200</v>
      </c>
      <c r="D79" s="429"/>
      <c r="E79" s="429">
        <f>E78+E61+E44+E27</f>
        <v>0</v>
      </c>
      <c r="F79" s="442">
        <f>F78+F61+F44+F27</f>
        <v>982200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2012-10-19T06:02:51Z</cp:lastPrinted>
  <dcterms:created xsi:type="dcterms:W3CDTF">2000-06-29T12:02:40Z</dcterms:created>
  <dcterms:modified xsi:type="dcterms:W3CDTF">2012-10-24T11:03:24Z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-1032352430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k.tahchiev@speedy.bg</vt:lpwstr>
  </property>
  <property fmtid="{D5CDD505-2E9C-101B-9397-08002B2CF9AE}" pid="6" name="_AuthorEmailDisplayName">
    <vt:lpwstr>Красимир Тахчиев</vt:lpwstr>
  </property>
</Properties>
</file>