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7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<sst xmlns="http://schemas.openxmlformats.org/spreadsheetml/2006/main" count="1061" uniqueCount="874">
  <si>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</si>
  <si>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</si>
  <si>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</si>
  <si>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</si>
  <si>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</si>
  <si>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</si>
  <si>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</si>
  <si>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</si>
  <si>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</si>
  <si>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</si>
  <si>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</si>
  <si>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</si>
  <si>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</si>
  <si>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</si>
  <si>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</si>
  <si>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</si>
  <si>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</si>
  <si>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</si>
  <si>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</si>
  <si>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</si>
  <si>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</si>
  <si>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</si>
  <si>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</si>
  <si>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</si>
  <si>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</si>
  <si>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</si>
  <si>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</si>
  <si>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</si>
  <si>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</si>
  <si>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</si>
  <si>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</si>
  <si>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</si>
  <si>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</si>
  <si>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</si>
  <si>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</si>
  <si>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</si>
  <si>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</si>
  <si>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</si>
  <si>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</si>
  <si>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</si>
  <si>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</si>
  <si>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</si>
  <si>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</si>
  <si>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</si>
  <si>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</si>
  <si>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</si>
  <si>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</si>
  <si>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</si>
  <si>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</si>
  <si>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</si>
  <si>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</si>
  <si>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</si>
  <si>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</si>
  <si>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</si>
  <si>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</si>
  <si>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</si>
  <si>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</si>
  <si>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</si>
  <si>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</si>
  <si>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</si>
  <si>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</si>
  <si>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</si>
  <si>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</si>
  <si>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</si>
  <si>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</si>
  <si>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</si>
  <si>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</si>
  <si>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</si>
  <si>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</si>
  <si>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</si>
  <si>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</si>
  <si>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</si>
  <si>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</si>
  <si>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</si>
  <si>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</si>
  <si>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</si>
  <si>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</si>
  <si>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</si>
  <si>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</si>
  <si>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</si>
  <si>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</si>
  <si>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</si>
  <si>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</si>
  <si>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</si>
  <si>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</si>
  <si>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</si>
  <si>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</si>
  <si>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</si>
  <si>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</si>
  <si>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</si>
  <si>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</si>
  <si>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</si>
  <si>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</si>
  <si>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</si>
  <si>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</si>
  <si>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</si>
  <si>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</si>
  <si>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</si>
  <si>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</si>
  <si>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</si>
  <si>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</si>
  <si>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</si>
  <si>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</si>
  <si>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</si>
  <si>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</si>
  <si>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</si>
  <si>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</si>
  <si>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</si>
  <si>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</si>
  <si>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</si>
  <si>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</si>
  <si>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</si>
  <si>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</si>
  <si>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</si>
  <si>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</si>
  <si>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</si>
  <si>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</si>
  <si>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</si>
  <si>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</si>
  <si>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</si>
  <si>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</si>
  <si>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</si>
  <si>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</si>
  <si>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</si>
  <si>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</si>
  <si>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</si>
  <si>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</si>
  <si>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</si>
  <si>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</si>
  <si>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</si>
  <si>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</si>
  <si>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</si>
  <si>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</si>
  <si>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</si>
  <si>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</si>
  <si>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</si>
  <si>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</si>
  <si>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</si>
  <si>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</si>
  <si>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</si>
  <si>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</si>
  <si>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</si>
  <si>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</si>
  <si>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</si>
  <si>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</si>
  <si>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</si>
  <si>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</si>
  <si>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</si>
  <si>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</si>
  <si>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</si>
  <si>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</si>
  <si>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</si>
  <si>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</si>
  <si>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</si>
  <si>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</si>
  <si>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</si>
  <si>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</si>
  <si>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</si>
  <si>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</si>
  <si>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</si>
  <si>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</si>
  <si>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</si>
  <si>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</si>
  <si>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</si>
  <si>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</si>
  <si>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</si>
  <si>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</si>
  <si>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</si>
  <si>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</si>
  <si>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</si>
  <si>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</si>
  <si>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</si>
  <si>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</si>
  <si>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</si>
  <si>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</si>
  <si>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</si>
  <si>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</si>
  <si>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</si>
  <si>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</si>
  <si>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</si>
  <si>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</si>
  <si>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</si>
  <si>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</si>
  <si>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</si>
  <si>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</si>
  <si>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</si>
  <si>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</si>
  <si>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</si>
  <si>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</si>
  <si>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</si>
  <si>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</si>
  <si>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</si>
  <si>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</si>
  <si>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</si>
  <si>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</si>
  <si>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</si>
  <si>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</si>
  <si>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</si>
  <si>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</si>
  <si>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</si>
  <si>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</si>
  <si>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</si>
  <si>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</si>
  <si>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</si>
  <si>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</si>
  <si>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</si>
  <si>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</si>
  <si>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</si>
  <si>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</si>
  <si>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</si>
  <si>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</si>
  <si>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</si>
  <si>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</si>
  <si>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</si>
  <si>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</si>
  <si>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</si>
  <si>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</si>
  <si>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</si>
  <si>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</si>
  <si>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</si>
  <si>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</si>
  <si>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</si>
  <si>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</si>
  <si>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</si>
  <si>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</si>
  <si>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</si>
  <si>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</si>
  <si>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</si>
  <si>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</si>
  <si>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</si>
  <si>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</si>
  <si>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</si>
  <si>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</si>
  <si>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</si>
  <si>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</si>
  <si>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</si>
  <si>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</si>
  <si>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</si>
  <si>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</si>
  <si>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</si>
  <si>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</si>
  <si>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</si>
  <si>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</si>
  <si>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</si>
  <si>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</si>
  <si>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</si>
  <si>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</si>
  <si>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</si>
  <si>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</si>
  <si>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</si>
  <si>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</si>
  <si>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</si>
  <si>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</si>
  <si>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</si>
  <si>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</si>
  <si>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</si>
  <si>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</si>
  <si>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</si>
  <si>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</si>
  <si>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</si>
  <si>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</si>
  <si>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</si>
  <si>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</si>
  <si>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</si>
  <si>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</si>
  <si>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</si>
  <si>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</si>
  <si>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</si>
  <si>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</si>
  <si>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</si>
  <si>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</si>
  <si>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</si>
  <si>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</si>
  <si>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</si>
  <si>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</si>
  <si>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</si>
  <si>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</si>
  <si>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</si>
  <si>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</si>
  <si>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</si>
  <si>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</si>
  <si>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</si>
  <si>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</si>
  <si>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</si>
  <si>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</si>
  <si>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</si>
  <si>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</si>
  <si>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</si>
  <si>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</si>
  <si>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</si>
  <si>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</si>
  <si>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</si>
  <si>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</si>
  <si>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</si>
  <si>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</si>
  <si>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</si>
  <si>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</si>
  <si>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</si>
  <si>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</si>
  <si>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</si>
  <si>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</si>
  <si>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</si>
  <si>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</si>
  <si>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</si>
  <si>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</si>
  <si>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</si>
  <si>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</si>
  <si>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</si>
  <si>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</si>
  <si>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</si>
  <si>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</si>
  <si>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</si>
  <si>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</si>
  <si>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</si>
  <si>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</si>
  <si>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</si>
  <si>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</si>
  <si>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</si>
  <si>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</si>
  <si>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</si>
  <si>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</si>
  <si>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</si>
  <si>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</si>
  <si>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</si>
  <si>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</si>
  <si>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</si>
  <si>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</si>
  <si>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</si>
  <si>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</si>
  <si>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</si>
  <si>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</si>
  <si>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</si>
  <si>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</si>
  <si>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</si>
  <si>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</si>
  <si>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</si>
  <si>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</si>
  <si>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</si>
  <si>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</si>
  <si>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</si>
  <si>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</si>
  <si>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</si>
  <si>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</si>
  <si>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</si>
  <si>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</si>
  <si>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</si>
  <si>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</si>
  <si>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</si>
  <si>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</si>
  <si>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</si>
  <si>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</si>
  <si>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</si>
  <si>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</si>
  <si>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</si>
  <si>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</si>
  <si>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</si>
  <si>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</si>
  <si>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</si>
  <si>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</si>
  <si>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</si>
  <si>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</si>
  <si>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</si>
  <si>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</si>
  <si>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</si>
  <si>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</si>
  <si>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</si>
  <si>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</si>
  <si>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</si>
  <si>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</si>
  <si>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</si>
  <si>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</si>
  <si>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</si>
  <si>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</si>
  <si>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</si>
  <si>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</si>
  <si>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</si>
  <si>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</si>
  <si>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</si>
  <si>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</si>
  <si>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</si>
  <si>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</si>
  <si>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</si>
  <si>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</si>
  <si>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</si>
  <si>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</si>
  <si>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</si>
  <si>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</si>
  <si>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</si>
  <si>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</si>
  <si>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</si>
  <si>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</si>
  <si>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</si>
  <si>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</si>
  <si>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</si>
  <si>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</si>
  <si>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</si>
  <si>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</si>
  <si>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</si>
  <si>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</si>
  <si>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</si>
  <si>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</si>
  <si>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</si>
  <si>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</si>
  <si>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</si>
  <si>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</si>
  <si>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</si>
  <si>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</si>
  <si>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</si>
  <si>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</si>
  <si>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</si>
  <si>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</si>
  <si>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</si>
  <si>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</si>
  <si>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</si>
  <si>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</si>
  <si>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</si>
  <si>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</si>
  <si>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</si>
  <si>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</si>
  <si>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</si>
  <si>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</si>
  <si>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</si>
  <si>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</si>
  <si>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</si>
  <si>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</si>
  <si>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</si>
  <si>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</si>
  <si>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</si>
  <si>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</si>
  <si>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</si>
  <si>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</si>
  <si>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</si>
  <si>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</si>
  <si>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</si>
  <si>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</si>
  <si>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</si>
  <si>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</si>
  <si>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</si>
  <si>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</si>
  <si>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</si>
  <si>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</si>
  <si>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</si>
  <si>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</si>
  <si>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</si>
  <si>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</si>
  <si>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</si>
  <si>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</si>
  <si>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</si>
  <si>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</si>
  <si>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</si>
  <si>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</si>
  <si>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</si>
  <si>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</si>
  <si>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</si>
  <si>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</si>
  <si>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</si>
  <si>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</si>
  <si>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</si>
  <si>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</si>
  <si>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</si>
  <si>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</si>
  <si>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</si>
  <si>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</si>
  <si>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</si>
  <si>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</si>
  <si>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</si>
  <si>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</si>
  <si>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</si>
  <si>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</si>
  <si>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</si>
  <si>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</si>
  <si>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</si>
  <si>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</si>
  <si>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</si>
  <si>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</si>
  <si>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</si>
  <si>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</si>
  <si>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</si>
  <si>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</si>
  <si>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</si>
  <si>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</si>
  <si>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</si>
  <si>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</si>
  <si>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</si>
  <si>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</si>
  <si>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</si>
  <si>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</si>
  <si>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</si>
  <si>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</si>
  <si>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</si>
  <si>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</si>
  <si>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</si>
  <si>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</si>
  <si>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</si>
  <si>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</si>
  <si>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</si>
  <si>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</si>
  <si>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</si>
  <si>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</si>
  <si>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</si>
  <si>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</si>
  <si>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</si>
  <si>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</si>
  <si>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</si>
  <si>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</si>
  <si>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</si>
  <si>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</si>
  <si>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</si>
  <si>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</si>
  <si>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</si>
  <si>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</si>
  <si>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</si>
  <si>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</si>
  <si>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</si>
  <si>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</si>
  <si>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</si>
  <si>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</si>
  <si>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</si>
  <si>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</si>
  <si>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</si>
  <si>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</si>
  <si>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</si>
  <si>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</si>
  <si>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</si>
  <si>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</si>
  <si>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</si>
  <si>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</si>
  <si>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</si>
  <si>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</si>
  <si>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</si>
  <si>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</si>
  <si>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</si>
  <si>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</si>
  <si>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</si>
  <si>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</si>
  <si>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</si>
  <si>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</si>
  <si>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</si>
  <si>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</si>
  <si>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</si>
  <si>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</si>
  <si>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</si>
  <si>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</si>
  <si>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</si>
  <si>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</si>
  <si>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</si>
  <si>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</si>
  <si>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</si>
  <si>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</si>
  <si>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</si>
  <si>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</si>
  <si>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</si>
  <si>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</si>
  <si>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</si>
  <si>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</si>
  <si>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</si>
  <si>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</si>
  <si>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</si>
  <si>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</si>
  <si>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</si>
  <si>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</si>
  <si>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</si>
  <si>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</si>
  <si>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</si>
  <si>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</si>
  <si>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</si>
  <si>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</si>
  <si>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</si>
  <si>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</si>
  <si>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</si>
  <si>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</si>
  <si>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</si>
  <si>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</si>
  <si>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</si>
  <si>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</si>
  <si>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</si>
  <si>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</si>
  <si>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</si>
  <si>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</si>
  <si>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</si>
  <si>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</si>
  <si>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</si>
  <si>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</si>
  <si>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</si>
  <si>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</si>
  <si>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</si>
  <si>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</si>
  <si>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</si>
  <si>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</si>
  <si>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</si>
  <si>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</si>
  <si>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</si>
  <si>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</si>
  <si>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</si>
  <si>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</si>
  <si>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</si>
  <si>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</si>
  <si>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</si>
  <si>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</si>
  <si>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</si>
  <si>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</si>
  <si>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</si>
  <si>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</si>
  <si>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</si>
  <si>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</si>
  <si>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</si>
  <si>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</si>
  <si>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</si>
  <si>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</si>
  <si>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</si>
  <si>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</si>
  <si>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</si>
  <si>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</si>
  <si>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</si>
  <si>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</si>
  <si>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</si>
  <si>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</si>
  <si>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</si>
  <si>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</si>
  <si>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</si>
  <si>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</si>
  <si>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</si>
  <si>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</si>
  <si>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</si>
  <si>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</si>
  <si>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</si>
  <si>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</si>
  <si>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</si>
  <si>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</si>
  <si>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</si>
  <si>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</si>
  <si>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</si>
  <si>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</si>
  <si>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</si>
  <si>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</si>
  <si>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</si>
  <si>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</si>
  <si>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</si>
  <si>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</si>
  <si>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</si>
  <si>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</si>
  <si>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</si>
  <si>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</si>
  <si>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</si>
  <si>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</si>
  <si>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</si>
  <si>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</si>
  <si>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</si>
  <si>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</si>
  <si>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</si>
  <si>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</si>
  <si>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</si>
  <si>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</si>
  <si>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</si>
  <si>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</si>
  <si>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</si>
  <si>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</si>
  <si>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</si>
  <si>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</si>
  <si>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</si>
  <si>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</si>
  <si>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</si>
  <si>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</si>
  <si>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</si>
  <si>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</si>
  <si>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</si>
  <si>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</si>
  <si>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</si>
  <si>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</si>
  <si>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</si>
  <si>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</si>
  <si>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</si>
  <si>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</si>
  <si>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</si>
  <si>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</si>
  <si>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</si>
  <si>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</si>
  <si>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</si>
  <si>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</si>
  <si>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</si>
  <si>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</si>
  <si>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</si>
  <si>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</si>
  <si>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</si>
  <si>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</si>
  <si>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</si>
  <si>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</si>
  <si>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</si>
  <si>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</si>
  <si>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</si>
  <si>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</si>
  <si>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</si>
  <si>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</si>
  <si>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</si>
  <si>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</si>
  <si>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</si>
  <si>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</si>
  <si>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</si>
  <si>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</si>
  <si>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</si>
  <si>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</si>
  <si>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</si>
  <si>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</si>
  <si>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</si>
  <si>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</si>
  <si>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</si>
  <si>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</si>
  <si>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</si>
  <si>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</si>
  <si>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</si>
  <si>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</si>
  <si>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</si>
  <si>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</si>
  <si>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</si>
  <si>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</si>
  <si>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</si>
  <si>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</si>
  <si>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</si>
  <si>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</si>
  <si>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</si>
  <si>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</si>
  <si>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</si>
  <si>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</si>
  <si>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</si>
  <si>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</si>
  <si>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</si>
  <si>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</si>
  <si>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</si>
  <si>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</si>
  <si>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</si>
  <si>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</si>
  <si>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</si>
  <si>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</si>
  <si>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</si>
  <si>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</si>
  <si>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</si>
  <si>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</si>
  <si>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</si>
  <si>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</si>
  <si>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</si>
  <si>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</si>
  <si>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</si>
  <si>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</si>
  <si>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</si>
  <si>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</si>
  <si>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</si>
  <si>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</si>
  <si>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</si>
  <si>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</si>
  <si>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</si>
  <si>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</si>
  <si>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</si>
  <si>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</si>
  <si>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</si>
  <si>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</si>
  <si>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</si>
  <si>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</si>
  <si>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</si>
  <si>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</si>
  <si>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</si>
  <si>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</si>
  <si>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</si>
  <si>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</si>
  <si>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</si>
  <si>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</si>
  <si>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</si>
  <si>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</si>
  <si>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</si>
  <si>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</si>
  <si>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</si>
  <si>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</si>
  <si>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</si>
  <si>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</si>
  <si>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</si>
  <si>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</si>
  <si>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</si>
  <si>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</si>
  <si>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</si>
  <si>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</si>
  <si>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</si>
  <si>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</si>
  <si>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</si>
  <si>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</si>
  <si>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</si>
  <si>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</si>
  <si>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</si>
  <si>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</si>
  <si>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</si>
  <si>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</si>
  <si>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</si>
  <si>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</si>
  <si>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</si>
  <si>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</si>
  <si>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</si>
  <si>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</si>
  <si>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</si>
  <si>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</si>
  <si>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</si>
  <si>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</si>
  <si>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</si>
  <si>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</si>
  <si>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</si>
  <si>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</si>
  <si>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</si>
  <si>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</si>
  <si>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</si>
  <si>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</si>
  <si>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</si>
  <si>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</si>
  <si>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</si>
  <si>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</si>
  <si>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</si>
  <si>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</si>
  <si>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</si>
  <si>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</si>
  <si>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</si>
  <si>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</si>
  <si>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</si>
  <si>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</si>
  <si>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</si>
  <si>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</si>
  <si>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</si>
  <si>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</si>
  <si>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</si>
  <si>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</si>
  <si>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</si>
  <si>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</si>
  <si>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</si>
  <si>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</si>
  <si>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</si>
  <si>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</si>
  <si>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</si>
  <si>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</si>
  <si>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</si>
  <si>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</si>
  <si>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</si>
  <si>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</si>
  <si>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</si>
  <si>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</si>
  <si>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</si>
  <si>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</si>
  <si>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</si>
  <si>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</si>
  <si>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</si>
  <si>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</si>
  <si>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</si>
  <si>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</si>
  <si>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</si>
  <si>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</si>
  <si>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</si>
  <si>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</si>
  <si>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</si>
  <si>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</si>
  <si>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</si>
  <si>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</si>
  <si>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</si>
  <si>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</si>
  <si>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</si>
  <si>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</si>
  <si>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</si>
  <si>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</si>
  <si>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</si>
  <si>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</si>
  <si>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</si>
  <si>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</si>
  <si>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</si>
  <si>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</si>
  <si>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</si>
  <si>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</si>
  <si>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</si>
  <si>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</si>
  <si>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</si>
  <si>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01.01.2012-31.12.2012г.</t>
  </si>
  <si>
    <t>Спиди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</si>
</sst>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19" sqref="D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873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356</v>
      </c>
      <c r="D13" s="151">
        <v>206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5736</v>
      </c>
      <c r="D15" s="151">
        <v>3523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1420</v>
      </c>
      <c r="D16" s="151">
        <v>1110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611</v>
      </c>
      <c r="D18" s="151">
        <v>302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8123</v>
      </c>
      <c r="D19" s="155">
        <f>SUM(D11:D18)</f>
        <v>5141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378</v>
      </c>
      <c r="D24" s="151">
        <v>339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378</v>
      </c>
      <c r="D27" s="155">
        <f>SUM(D23:D26)</f>
        <v>339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7482</v>
      </c>
      <c r="H31" s="152">
        <v>5476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7482</v>
      </c>
      <c r="H33" s="154">
        <f>H27+H31+H32</f>
        <v>5476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9312</v>
      </c>
      <c r="H36" s="154">
        <f>H25+H17+H33</f>
        <v>7306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3439</v>
      </c>
      <c r="H44" s="152">
        <v>2084</v>
      </c>
    </row>
    <row r="45" spans="1:15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3439</v>
      </c>
      <c r="H49" s="154">
        <f>SUM(H43:H48)</f>
        <v>2084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135</v>
      </c>
      <c r="D54" s="151">
        <v>113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9618</v>
      </c>
      <c r="D55" s="155">
        <f>D19+D20+D21+D27+D32+D45+D51+D53+D54</f>
        <v>6575</v>
      </c>
      <c r="E55" s="237" t="s">
        <v>172</v>
      </c>
      <c r="F55" s="261" t="s">
        <v>173</v>
      </c>
      <c r="G55" s="154">
        <f>G49+G51+G52+G53+G54</f>
        <v>3439</v>
      </c>
      <c r="H55" s="154">
        <f>H49+H51+H52+H53+H54</f>
        <v>2084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556</v>
      </c>
      <c r="D58" s="151">
        <v>438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2399</v>
      </c>
      <c r="H59" s="152">
        <v>2218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7325</v>
      </c>
      <c r="H61" s="154">
        <f>SUM(H62:H68)</f>
        <v>7868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3969</v>
      </c>
      <c r="H62" s="152">
        <v>1868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556</v>
      </c>
      <c r="D64" s="155">
        <f>SUM(D58:D63)</f>
        <v>438</v>
      </c>
      <c r="E64" s="237" t="s">
        <v>200</v>
      </c>
      <c r="F64" s="242" t="s">
        <v>201</v>
      </c>
      <c r="G64" s="152">
        <v>2068</v>
      </c>
      <c r="H64" s="152">
        <v>5040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224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587</v>
      </c>
      <c r="H66" s="152">
        <v>329</v>
      </c>
    </row>
    <row r="67" spans="1:8" ht="15">
      <c r="A67" s="235" t="s">
        <v>207</v>
      </c>
      <c r="B67" s="241" t="s">
        <v>208</v>
      </c>
      <c r="C67" s="151">
        <v>5157</v>
      </c>
      <c r="D67" s="151">
        <v>4418</v>
      </c>
      <c r="E67" s="237" t="s">
        <v>209</v>
      </c>
      <c r="F67" s="242" t="s">
        <v>210</v>
      </c>
      <c r="G67" s="152">
        <v>174</v>
      </c>
      <c r="H67" s="152">
        <v>77</v>
      </c>
    </row>
    <row r="68" spans="1:8" ht="15">
      <c r="A68" s="235" t="s">
        <v>211</v>
      </c>
      <c r="B68" s="241" t="s">
        <v>212</v>
      </c>
      <c r="C68" s="151">
        <v>6447</v>
      </c>
      <c r="D68" s="151">
        <v>6802</v>
      </c>
      <c r="E68" s="237" t="s">
        <v>213</v>
      </c>
      <c r="F68" s="242" t="s">
        <v>214</v>
      </c>
      <c r="G68" s="152">
        <v>303</v>
      </c>
      <c r="H68" s="152">
        <v>554</v>
      </c>
    </row>
    <row r="69" spans="1:8" ht="15">
      <c r="A69" s="235" t="s">
        <v>215</v>
      </c>
      <c r="B69" s="241" t="s">
        <v>216</v>
      </c>
      <c r="C69" s="151">
        <v>356</v>
      </c>
      <c r="D69" s="151"/>
      <c r="E69" s="251" t="s">
        <v>78</v>
      </c>
      <c r="F69" s="242" t="s">
        <v>217</v>
      </c>
      <c r="G69" s="152">
        <v>3917</v>
      </c>
      <c r="H69" s="152">
        <v>1117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13641</v>
      </c>
      <c r="H71" s="161">
        <f>H59+H60+H61+H69+H70</f>
        <v>11203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11996</v>
      </c>
      <c r="D75" s="155">
        <f>SUM(D67:D74)</f>
        <v>11260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13641</v>
      </c>
      <c r="H79" s="162">
        <f>H71+H74+H75+H76</f>
        <v>11203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3919</v>
      </c>
      <c r="D87" s="151">
        <v>1882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3919</v>
      </c>
      <c r="D91" s="155">
        <f>SUM(D87:D90)</f>
        <v>1882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303</v>
      </c>
      <c r="D92" s="151">
        <v>438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16774</v>
      </c>
      <c r="D93" s="155">
        <f>D64+D75+D84+D91+D92</f>
        <v>14018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26392</v>
      </c>
      <c r="D94" s="164">
        <f>D93+D55</f>
        <v>20593</v>
      </c>
      <c r="E94" s="449" t="s">
        <v>270</v>
      </c>
      <c r="F94" s="289" t="s">
        <v>271</v>
      </c>
      <c r="G94" s="165">
        <f>G36+G39+G55+G79</f>
        <v>26392</v>
      </c>
      <c r="H94" s="165">
        <f>H36+H39+H55+H79</f>
        <v>20593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38" sqref="C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7943</v>
      </c>
      <c r="D9" s="46">
        <v>5275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27678</v>
      </c>
      <c r="D10" s="46">
        <v>26739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2508</v>
      </c>
      <c r="D11" s="46">
        <v>2752</v>
      </c>
      <c r="E11" s="300" t="s">
        <v>293</v>
      </c>
      <c r="F11" s="549" t="s">
        <v>294</v>
      </c>
      <c r="G11" s="550">
        <v>52022</v>
      </c>
      <c r="H11" s="550">
        <v>43403</v>
      </c>
    </row>
    <row r="12" spans="1:8" ht="12">
      <c r="A12" s="298" t="s">
        <v>295</v>
      </c>
      <c r="B12" s="299" t="s">
        <v>296</v>
      </c>
      <c r="C12" s="46">
        <v>4532</v>
      </c>
      <c r="D12" s="46">
        <v>2865</v>
      </c>
      <c r="E12" s="300" t="s">
        <v>78</v>
      </c>
      <c r="F12" s="549" t="s">
        <v>297</v>
      </c>
      <c r="G12" s="550">
        <v>2355</v>
      </c>
      <c r="H12" s="550">
        <v>4164</v>
      </c>
    </row>
    <row r="13" spans="1:18" ht="12">
      <c r="A13" s="298" t="s">
        <v>298</v>
      </c>
      <c r="B13" s="299" t="s">
        <v>299</v>
      </c>
      <c r="C13" s="46">
        <v>684</v>
      </c>
      <c r="D13" s="46">
        <v>396</v>
      </c>
      <c r="E13" s="301" t="s">
        <v>51</v>
      </c>
      <c r="F13" s="551" t="s">
        <v>300</v>
      </c>
      <c r="G13" s="548">
        <f>SUM(G9:G12)</f>
        <v>54377</v>
      </c>
      <c r="H13" s="548">
        <f>SUM(H9:H12)</f>
        <v>47567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1647</v>
      </c>
      <c r="D14" s="46">
        <v>2666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1246</v>
      </c>
      <c r="D16" s="47">
        <v>1366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46238</v>
      </c>
      <c r="D19" s="49">
        <f>SUM(D9:D15)+D16</f>
        <v>42059</v>
      </c>
      <c r="E19" s="304" t="s">
        <v>317</v>
      </c>
      <c r="F19" s="552" t="s">
        <v>318</v>
      </c>
      <c r="G19" s="550">
        <v>579</v>
      </c>
      <c r="H19" s="550">
        <v>898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307</v>
      </c>
      <c r="D22" s="46">
        <v>226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579</v>
      </c>
      <c r="H24" s="548">
        <f>SUM(H19:H23)</f>
        <v>898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82</v>
      </c>
      <c r="D25" s="46">
        <v>88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390</v>
      </c>
      <c r="D26" s="49">
        <f>SUM(D22:D25)</f>
        <v>317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46628</v>
      </c>
      <c r="D28" s="50">
        <f>D26+D19</f>
        <v>42376</v>
      </c>
      <c r="E28" s="127" t="s">
        <v>339</v>
      </c>
      <c r="F28" s="554" t="s">
        <v>340</v>
      </c>
      <c r="G28" s="548">
        <f>G13+G15+G24</f>
        <v>54956</v>
      </c>
      <c r="H28" s="548">
        <f>H13+H15+H24</f>
        <v>48465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8328</v>
      </c>
      <c r="D30" s="50">
        <f>IF((H28-D28)&gt;0,H28-D28,0)</f>
        <v>6089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46628</v>
      </c>
      <c r="D33" s="49">
        <f>D28-D31+D32</f>
        <v>42376</v>
      </c>
      <c r="E33" s="127" t="s">
        <v>353</v>
      </c>
      <c r="F33" s="554" t="s">
        <v>354</v>
      </c>
      <c r="G33" s="53">
        <f>G32-G31+G28</f>
        <v>54956</v>
      </c>
      <c r="H33" s="53">
        <f>H32-H31+H28</f>
        <v>48465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8328</v>
      </c>
      <c r="D34" s="50">
        <f>IF((H33-D33)&gt;0,H33-D33,0)</f>
        <v>6089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846</v>
      </c>
      <c r="D35" s="49">
        <f>D36+D37+D38</f>
        <v>613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868</v>
      </c>
      <c r="D36" s="46">
        <v>641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-22</v>
      </c>
      <c r="D37" s="430">
        <v>-28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7482</v>
      </c>
      <c r="D39" s="460">
        <f>+IF((H33-D33-D35)&gt;0,H33-D33-D35,0)</f>
        <v>5476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7482</v>
      </c>
      <c r="D41" s="52">
        <f>IF(H39=0,IF(D39-D40&gt;0,D39-D40+H40,0),IF(H39-H40&lt;0,H40-H39+D39,0))</f>
        <v>5476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54956</v>
      </c>
      <c r="D42" s="53">
        <f>D33+D35+D39</f>
        <v>48465</v>
      </c>
      <c r="E42" s="128" t="s">
        <v>380</v>
      </c>
      <c r="F42" s="129" t="s">
        <v>381</v>
      </c>
      <c r="G42" s="53">
        <f>G39+G33</f>
        <v>54956</v>
      </c>
      <c r="H42" s="53">
        <f>H39+H33</f>
        <v>48465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62432</v>
      </c>
      <c r="D10" s="54">
        <v>58689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-45834</v>
      </c>
      <c r="D11" s="54">
        <v>-47990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-4488</v>
      </c>
      <c r="D13" s="54">
        <v>-2968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-2697</v>
      </c>
      <c r="D14" s="54">
        <v>-1804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-1010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244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8403</v>
      </c>
      <c r="D20" s="55">
        <f>SUM(D10:D19)</f>
        <v>6171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-883</v>
      </c>
      <c r="D22" s="54">
        <v>-588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423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-460</v>
      </c>
      <c r="D32" s="55">
        <f>SUM(D22:D31)</f>
        <v>-588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4712</v>
      </c>
      <c r="D36" s="54">
        <v>550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-5870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>
        <v>-2320</v>
      </c>
      <c r="D38" s="54">
        <v>-2346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-115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-5013</v>
      </c>
      <c r="D40" s="54">
        <v>-3671</v>
      </c>
      <c r="E40" s="130"/>
      <c r="F40" s="130"/>
    </row>
    <row r="41" spans="1:8" ht="12">
      <c r="A41" s="332" t="s">
        <v>447</v>
      </c>
      <c r="B41" s="333" t="s">
        <v>448</v>
      </c>
      <c r="C41" s="54">
        <v>2700</v>
      </c>
      <c r="D41" s="54">
        <v>143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-5906</v>
      </c>
      <c r="D42" s="55">
        <f>SUM(D34:D41)</f>
        <v>-5324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2037</v>
      </c>
      <c r="D43" s="55">
        <f>D42+D32+D20</f>
        <v>259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1882</v>
      </c>
      <c r="D44" s="132">
        <v>1623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3919</v>
      </c>
      <c r="D45" s="55">
        <f>D44+D43</f>
        <v>1882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3919</v>
      </c>
      <c r="D46" s="56">
        <v>1882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0" sqref="A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5476</v>
      </c>
      <c r="J11" s="58">
        <f>'справка №1-БАЛАНС'!H29+'справка №1-БАЛАНС'!H32</f>
        <v>0</v>
      </c>
      <c r="K11" s="60"/>
      <c r="L11" s="344">
        <f>SUM(C11:K11)</f>
        <v>7306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5476</v>
      </c>
      <c r="J15" s="61">
        <f t="shared" si="2"/>
        <v>0</v>
      </c>
      <c r="K15" s="61">
        <f t="shared" si="2"/>
        <v>0</v>
      </c>
      <c r="L15" s="344">
        <f t="shared" si="1"/>
        <v>7306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7482</v>
      </c>
      <c r="J16" s="345">
        <f>+'справка №1-БАЛАНС'!G32</f>
        <v>0</v>
      </c>
      <c r="K16" s="60"/>
      <c r="L16" s="344">
        <f t="shared" si="1"/>
        <v>7482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-5476</v>
      </c>
      <c r="J17" s="62">
        <f>J18+J19</f>
        <v>0</v>
      </c>
      <c r="K17" s="62">
        <f t="shared" si="3"/>
        <v>0</v>
      </c>
      <c r="L17" s="344">
        <f t="shared" si="1"/>
        <v>-5476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-5476</v>
      </c>
      <c r="J18" s="60"/>
      <c r="K18" s="60"/>
      <c r="L18" s="344">
        <f t="shared" si="1"/>
        <v>-5476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348</v>
      </c>
      <c r="G29" s="59">
        <f t="shared" si="6"/>
        <v>0</v>
      </c>
      <c r="H29" s="59">
        <f t="shared" si="6"/>
        <v>0</v>
      </c>
      <c r="I29" s="59">
        <f t="shared" si="6"/>
        <v>7482</v>
      </c>
      <c r="J29" s="59">
        <f t="shared" si="6"/>
        <v>0</v>
      </c>
      <c r="K29" s="59">
        <f t="shared" si="6"/>
        <v>0</v>
      </c>
      <c r="L29" s="344">
        <f t="shared" si="1"/>
        <v>9312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348</v>
      </c>
      <c r="G32" s="59">
        <f t="shared" si="7"/>
        <v>0</v>
      </c>
      <c r="H32" s="59">
        <f t="shared" si="7"/>
        <v>0</v>
      </c>
      <c r="I32" s="59">
        <f t="shared" si="7"/>
        <v>7482</v>
      </c>
      <c r="J32" s="59">
        <f t="shared" si="7"/>
        <v>0</v>
      </c>
      <c r="K32" s="59">
        <f t="shared" si="7"/>
        <v>0</v>
      </c>
      <c r="L32" s="344">
        <f t="shared" si="1"/>
        <v>9312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K24" sqref="K24:L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01.01.2012-31.12.2012г.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1052</v>
      </c>
      <c r="E11" s="189">
        <v>293</v>
      </c>
      <c r="F11" s="189"/>
      <c r="G11" s="74">
        <f t="shared" si="2"/>
        <v>1345</v>
      </c>
      <c r="H11" s="65"/>
      <c r="I11" s="65"/>
      <c r="J11" s="74">
        <f t="shared" si="3"/>
        <v>1345</v>
      </c>
      <c r="K11" s="65">
        <v>846</v>
      </c>
      <c r="L11" s="65">
        <v>143</v>
      </c>
      <c r="M11" s="65"/>
      <c r="N11" s="74">
        <f t="shared" si="4"/>
        <v>989</v>
      </c>
      <c r="O11" s="65"/>
      <c r="P11" s="65"/>
      <c r="Q11" s="74">
        <f t="shared" si="0"/>
        <v>989</v>
      </c>
      <c r="R11" s="74">
        <f t="shared" si="1"/>
        <v>356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12195</v>
      </c>
      <c r="E13" s="189">
        <v>3734</v>
      </c>
      <c r="F13" s="189">
        <v>25</v>
      </c>
      <c r="G13" s="74">
        <f t="shared" si="2"/>
        <v>15904</v>
      </c>
      <c r="H13" s="65"/>
      <c r="I13" s="65"/>
      <c r="J13" s="74">
        <f t="shared" si="3"/>
        <v>15904</v>
      </c>
      <c r="K13" s="65">
        <v>8672</v>
      </c>
      <c r="L13" s="65">
        <v>1496</v>
      </c>
      <c r="M13" s="65"/>
      <c r="N13" s="74">
        <f t="shared" si="4"/>
        <v>10168</v>
      </c>
      <c r="O13" s="65"/>
      <c r="P13" s="65"/>
      <c r="Q13" s="74">
        <f t="shared" si="0"/>
        <v>10168</v>
      </c>
      <c r="R13" s="74">
        <f t="shared" si="1"/>
        <v>5736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1541</v>
      </c>
      <c r="E14" s="189">
        <v>559</v>
      </c>
      <c r="F14" s="189"/>
      <c r="G14" s="74">
        <f t="shared" si="2"/>
        <v>2100</v>
      </c>
      <c r="H14" s="65"/>
      <c r="I14" s="65"/>
      <c r="J14" s="74">
        <f t="shared" si="3"/>
        <v>2100</v>
      </c>
      <c r="K14" s="65">
        <v>431</v>
      </c>
      <c r="L14" s="65">
        <v>249</v>
      </c>
      <c r="M14" s="65"/>
      <c r="N14" s="74">
        <f t="shared" si="4"/>
        <v>680</v>
      </c>
      <c r="O14" s="65"/>
      <c r="P14" s="65"/>
      <c r="Q14" s="74">
        <f t="shared" si="0"/>
        <v>680</v>
      </c>
      <c r="R14" s="74">
        <f t="shared" si="1"/>
        <v>1420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2313</v>
      </c>
      <c r="E16" s="189">
        <v>628</v>
      </c>
      <c r="F16" s="189">
        <v>7</v>
      </c>
      <c r="G16" s="74">
        <f t="shared" si="2"/>
        <v>2934</v>
      </c>
      <c r="H16" s="65"/>
      <c r="I16" s="65"/>
      <c r="J16" s="74">
        <f t="shared" si="3"/>
        <v>2934</v>
      </c>
      <c r="K16" s="65">
        <v>2011</v>
      </c>
      <c r="L16" s="65">
        <v>312</v>
      </c>
      <c r="M16" s="65"/>
      <c r="N16" s="74">
        <f t="shared" si="4"/>
        <v>2323</v>
      </c>
      <c r="O16" s="65"/>
      <c r="P16" s="65"/>
      <c r="Q16" s="74">
        <f aca="true" t="shared" si="5" ref="Q16:Q25">N16+O16-P16</f>
        <v>2323</v>
      </c>
      <c r="R16" s="74">
        <f aca="true" t="shared" si="6" ref="R16:R25">J16-Q16</f>
        <v>611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17101</v>
      </c>
      <c r="E17" s="194">
        <f>SUM(E9:E16)</f>
        <v>5214</v>
      </c>
      <c r="F17" s="194">
        <f>SUM(F9:F16)</f>
        <v>32</v>
      </c>
      <c r="G17" s="74">
        <f t="shared" si="2"/>
        <v>22283</v>
      </c>
      <c r="H17" s="75">
        <f>SUM(H9:H16)</f>
        <v>0</v>
      </c>
      <c r="I17" s="75">
        <f>SUM(I9:I16)</f>
        <v>0</v>
      </c>
      <c r="J17" s="74">
        <f t="shared" si="3"/>
        <v>22283</v>
      </c>
      <c r="K17" s="75">
        <f>SUM(K9:K16)</f>
        <v>11960</v>
      </c>
      <c r="L17" s="75">
        <f>SUM(L9:L16)</f>
        <v>2200</v>
      </c>
      <c r="M17" s="75">
        <f>SUM(M9:M16)</f>
        <v>0</v>
      </c>
      <c r="N17" s="74">
        <f t="shared" si="4"/>
        <v>14160</v>
      </c>
      <c r="O17" s="75">
        <f>SUM(O9:O16)</f>
        <v>0</v>
      </c>
      <c r="P17" s="75">
        <f>SUM(P9:P16)</f>
        <v>0</v>
      </c>
      <c r="Q17" s="74">
        <f t="shared" si="5"/>
        <v>14160</v>
      </c>
      <c r="R17" s="74">
        <f t="shared" si="6"/>
        <v>8123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1383</v>
      </c>
      <c r="E22" s="189">
        <v>347</v>
      </c>
      <c r="F22" s="189"/>
      <c r="G22" s="74">
        <f t="shared" si="2"/>
        <v>1730</v>
      </c>
      <c r="H22" s="65"/>
      <c r="I22" s="65"/>
      <c r="J22" s="74">
        <f t="shared" si="3"/>
        <v>1730</v>
      </c>
      <c r="K22" s="65">
        <v>1044</v>
      </c>
      <c r="L22" s="65">
        <v>308</v>
      </c>
      <c r="M22" s="65"/>
      <c r="N22" s="74">
        <f t="shared" si="4"/>
        <v>1352</v>
      </c>
      <c r="O22" s="65"/>
      <c r="P22" s="65"/>
      <c r="Q22" s="74">
        <f t="shared" si="5"/>
        <v>1352</v>
      </c>
      <c r="R22" s="74">
        <f t="shared" si="6"/>
        <v>378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1383</v>
      </c>
      <c r="E25" s="190">
        <f aca="true" t="shared" si="7" ref="E25:P25">SUM(E21:E24)</f>
        <v>347</v>
      </c>
      <c r="F25" s="190">
        <f t="shared" si="7"/>
        <v>0</v>
      </c>
      <c r="G25" s="67">
        <f t="shared" si="2"/>
        <v>1730</v>
      </c>
      <c r="H25" s="66">
        <f t="shared" si="7"/>
        <v>0</v>
      </c>
      <c r="I25" s="66">
        <f t="shared" si="7"/>
        <v>0</v>
      </c>
      <c r="J25" s="67">
        <f t="shared" si="3"/>
        <v>1730</v>
      </c>
      <c r="K25" s="66">
        <f t="shared" si="7"/>
        <v>1044</v>
      </c>
      <c r="L25" s="66">
        <f t="shared" si="7"/>
        <v>308</v>
      </c>
      <c r="M25" s="66">
        <f t="shared" si="7"/>
        <v>0</v>
      </c>
      <c r="N25" s="67">
        <f t="shared" si="4"/>
        <v>1352</v>
      </c>
      <c r="O25" s="66">
        <f t="shared" si="7"/>
        <v>0</v>
      </c>
      <c r="P25" s="66">
        <f t="shared" si="7"/>
        <v>0</v>
      </c>
      <c r="Q25" s="67">
        <f t="shared" si="5"/>
        <v>1352</v>
      </c>
      <c r="R25" s="67">
        <f t="shared" si="6"/>
        <v>378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982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19466</v>
      </c>
      <c r="E40" s="438">
        <f>E17+E18+E19+E25+E38+E39</f>
        <v>5561</v>
      </c>
      <c r="F40" s="438">
        <f aca="true" t="shared" si="13" ref="F40:R40">F17+F18+F19+F25+F38+F39</f>
        <v>32</v>
      </c>
      <c r="G40" s="438">
        <f t="shared" si="13"/>
        <v>24995</v>
      </c>
      <c r="H40" s="438">
        <f t="shared" si="13"/>
        <v>0</v>
      </c>
      <c r="I40" s="438">
        <f t="shared" si="13"/>
        <v>0</v>
      </c>
      <c r="J40" s="438">
        <f t="shared" si="13"/>
        <v>24995</v>
      </c>
      <c r="K40" s="438">
        <f t="shared" si="13"/>
        <v>13004</v>
      </c>
      <c r="L40" s="438">
        <f t="shared" si="13"/>
        <v>2508</v>
      </c>
      <c r="M40" s="438">
        <f t="shared" si="13"/>
        <v>0</v>
      </c>
      <c r="N40" s="438">
        <f t="shared" si="13"/>
        <v>15512</v>
      </c>
      <c r="O40" s="438">
        <f t="shared" si="13"/>
        <v>0</v>
      </c>
      <c r="P40" s="438">
        <f t="shared" si="13"/>
        <v>0</v>
      </c>
      <c r="Q40" s="438">
        <f t="shared" si="13"/>
        <v>15512</v>
      </c>
      <c r="R40" s="438">
        <f t="shared" si="13"/>
        <v>9483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4">
      <selection activeCell="C102" sqref="C10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135</v>
      </c>
      <c r="D21" s="108">
        <v>135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5157</v>
      </c>
      <c r="D24" s="119">
        <f>SUM(D25:D27)</f>
        <v>5157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3251</v>
      </c>
      <c r="D25" s="108">
        <v>3251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1906</v>
      </c>
      <c r="D26" s="108">
        <v>1906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6447</v>
      </c>
      <c r="D28" s="108">
        <v>6447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356</v>
      </c>
      <c r="D29" s="108">
        <v>356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11996</v>
      </c>
      <c r="D43" s="104">
        <f>D24+D28+D29+D31+D30+D32+D33+D38</f>
        <v>11996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12131</v>
      </c>
      <c r="D44" s="103">
        <f>D43+D21+D19+D9</f>
        <v>12131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3439</v>
      </c>
      <c r="D64" s="108"/>
      <c r="E64" s="119">
        <f t="shared" si="1"/>
        <v>3439</v>
      </c>
      <c r="F64" s="110"/>
    </row>
    <row r="65" spans="1:6" ht="12">
      <c r="A65" s="396" t="s">
        <v>712</v>
      </c>
      <c r="B65" s="397" t="s">
        <v>713</v>
      </c>
      <c r="C65" s="109">
        <v>3439</v>
      </c>
      <c r="D65" s="109"/>
      <c r="E65" s="119">
        <f t="shared" si="1"/>
        <v>3439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3439</v>
      </c>
      <c r="D66" s="103">
        <f>D52+D56+D61+D62+D63+D64</f>
        <v>0</v>
      </c>
      <c r="E66" s="119">
        <f t="shared" si="1"/>
        <v>3439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3969</v>
      </c>
      <c r="D71" s="105">
        <f>SUM(D72:D74)</f>
        <v>3969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161</v>
      </c>
      <c r="D73" s="108">
        <v>161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3808</v>
      </c>
      <c r="D74" s="108">
        <v>3808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2399</v>
      </c>
      <c r="D75" s="103">
        <f>D76+D78</f>
        <v>2399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494</v>
      </c>
      <c r="D76" s="108">
        <v>494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1905</v>
      </c>
      <c r="D78" s="108">
        <v>1905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3356</v>
      </c>
      <c r="D85" s="104">
        <f>SUM(D86:D90)+D94</f>
        <v>3356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2068</v>
      </c>
      <c r="D87" s="108">
        <v>2068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224</v>
      </c>
      <c r="D88" s="108">
        <v>224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587</v>
      </c>
      <c r="D89" s="108">
        <v>587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303</v>
      </c>
      <c r="D90" s="103">
        <f>SUM(D91:D93)</f>
        <v>303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162</v>
      </c>
      <c r="D91" s="108">
        <v>162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106</v>
      </c>
      <c r="D92" s="108">
        <v>106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35</v>
      </c>
      <c r="D93" s="108">
        <v>35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174</v>
      </c>
      <c r="D94" s="108">
        <v>174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3917</v>
      </c>
      <c r="D95" s="108">
        <v>3917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13641</v>
      </c>
      <c r="D96" s="104">
        <f>D85+D80+D75+D71+D95</f>
        <v>13641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17080</v>
      </c>
      <c r="D97" s="104">
        <f>D96+D68+D66</f>
        <v>13641</v>
      </c>
      <c r="E97" s="104">
        <f>E96+E68+E66</f>
        <v>3439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01.01.2012-31.12.2012г.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01.01.2012-31.12.2012г.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Kris</cp:lastModifiedBy>
  <cp:lastPrinted>2013-04-01T08:57:27Z</cp:lastPrinted>
  <dcterms:created xsi:type="dcterms:W3CDTF">2000-06-29T12:02:40Z</dcterms:created>
  <dcterms:modified xsi:type="dcterms:W3CDTF">2013-04-01T15:36:37Z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-1627899347</vt:i4>
  </property>
  <property fmtid="{D5CDD505-2E9C-101B-9397-08002B2CF9AE}" pid="4" name="_NewReviewCyc">
    <vt:lpwstr/>
  </property>
  <property fmtid="{D5CDD505-2E9C-101B-9397-08002B2CF9AE}" pid="5" name="_EmailSubje">
    <vt:lpwstr>за качване на сайта</vt:lpwstr>
  </property>
  <property fmtid="{D5CDD505-2E9C-101B-9397-08002B2CF9AE}" pid="6" name="_AuthorEma">
    <vt:lpwstr>k.tahchiev@speedy.bg</vt:lpwstr>
  </property>
  <property fmtid="{D5CDD505-2E9C-101B-9397-08002B2CF9AE}" pid="7" name="_AuthorEmailDisplayNa">
    <vt:lpwstr>Красимир Тахчиев</vt:lpwstr>
  </property>
</Properties>
</file>