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d-slevidjova\Desktop\Otcheti KFN\30092015\"/>
    </mc:Choice>
  </mc:AlternateContent>
  <bookViews>
    <workbookView xWindow="0" yWindow="2625" windowWidth="10800" windowHeight="3570" tabRatio="827" firstSheet="2" activeTab="2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52511"/>
</workbook>
</file>

<file path=xl/calcChain.xml><?xml version="1.0" encoding="utf-8"?>
<calcChain xmlns="http://schemas.openxmlformats.org/spreadsheetml/2006/main">
  <c r="C88" i="1" l="1"/>
  <c r="C15" i="1"/>
  <c r="I18" i="4" l="1"/>
  <c r="C19" i="2" l="1"/>
  <c r="H27" i="1"/>
  <c r="H33" i="1" s="1"/>
  <c r="H36" i="1" s="1"/>
  <c r="G27" i="1"/>
  <c r="G33" i="1" s="1"/>
  <c r="H21" i="1"/>
  <c r="H25" i="1"/>
  <c r="G21" i="1"/>
  <c r="G25" i="1"/>
  <c r="H17" i="1"/>
  <c r="C11" i="4"/>
  <c r="G17" i="1"/>
  <c r="C39" i="1"/>
  <c r="C34" i="1"/>
  <c r="H49" i="1"/>
  <c r="H55" i="1" s="1"/>
  <c r="H61" i="1"/>
  <c r="H71" i="1"/>
  <c r="H79" i="1" s="1"/>
  <c r="D78" i="1"/>
  <c r="D84" i="1"/>
  <c r="D64" i="1"/>
  <c r="D75" i="1"/>
  <c r="D91" i="1"/>
  <c r="D32" i="1"/>
  <c r="D55" i="1" s="1"/>
  <c r="D19" i="1"/>
  <c r="D27" i="1"/>
  <c r="D34" i="1"/>
  <c r="D39" i="1"/>
  <c r="D51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/>
  <c r="C91" i="1"/>
  <c r="H13" i="2"/>
  <c r="H24" i="2"/>
  <c r="D26" i="2"/>
  <c r="D28" i="2" s="1"/>
  <c r="D19" i="2"/>
  <c r="D35" i="2"/>
  <c r="G13" i="2"/>
  <c r="G24" i="2"/>
  <c r="C26" i="2"/>
  <c r="C35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D24" i="4"/>
  <c r="D11" i="4"/>
  <c r="D15" i="4" s="1"/>
  <c r="D29" i="4" s="1"/>
  <c r="D32" i="4" s="1"/>
  <c r="D12" i="4"/>
  <c r="E11" i="4"/>
  <c r="E12" i="4"/>
  <c r="E17" i="4"/>
  <c r="E21" i="4"/>
  <c r="E24" i="4"/>
  <c r="F11" i="4"/>
  <c r="F12" i="4"/>
  <c r="F21" i="4"/>
  <c r="F24" i="4"/>
  <c r="G11" i="4"/>
  <c r="G12" i="4"/>
  <c r="G15" i="4"/>
  <c r="G17" i="4"/>
  <c r="G29" i="4"/>
  <c r="G32" i="4"/>
  <c r="G21" i="4"/>
  <c r="G24" i="4"/>
  <c r="H12" i="4"/>
  <c r="H15" i="4"/>
  <c r="H17" i="4"/>
  <c r="H21" i="4"/>
  <c r="H24" i="4"/>
  <c r="I16" i="4"/>
  <c r="L16" i="4" s="1"/>
  <c r="I11" i="4"/>
  <c r="I15" i="4" s="1"/>
  <c r="I12" i="4"/>
  <c r="I17" i="4"/>
  <c r="I21" i="4"/>
  <c r="I24" i="4"/>
  <c r="J11" i="4"/>
  <c r="J12" i="4"/>
  <c r="J17" i="4"/>
  <c r="J21" i="4"/>
  <c r="J24" i="4"/>
  <c r="J16" i="4"/>
  <c r="K17" i="4"/>
  <c r="K21" i="4"/>
  <c r="K24" i="4"/>
  <c r="K12" i="4"/>
  <c r="K15" i="4"/>
  <c r="C12" i="4"/>
  <c r="C17" i="4"/>
  <c r="C21" i="4"/>
  <c r="C24" i="4"/>
  <c r="L13" i="4"/>
  <c r="L14" i="4"/>
  <c r="L18" i="4"/>
  <c r="L19" i="4"/>
  <c r="L20" i="4"/>
  <c r="L21" i="4"/>
  <c r="L22" i="4"/>
  <c r="L23" i="4"/>
  <c r="L25" i="4"/>
  <c r="L26" i="4"/>
  <c r="L27" i="4"/>
  <c r="L28" i="4"/>
  <c r="L30" i="4"/>
  <c r="L31" i="4"/>
  <c r="G39" i="5"/>
  <c r="J39" i="5" s="1"/>
  <c r="R39" i="5" s="1"/>
  <c r="N39" i="5"/>
  <c r="Q39" i="5"/>
  <c r="O3" i="5"/>
  <c r="O2" i="5"/>
  <c r="C3" i="5"/>
  <c r="C2" i="5"/>
  <c r="G15" i="5"/>
  <c r="J15" i="5"/>
  <c r="N15" i="5"/>
  <c r="Q15" i="5"/>
  <c r="D17" i="5"/>
  <c r="D25" i="5"/>
  <c r="D27" i="5"/>
  <c r="D32" i="5"/>
  <c r="E17" i="5"/>
  <c r="E25" i="5"/>
  <c r="E27" i="5"/>
  <c r="E32" i="5"/>
  <c r="F17" i="5"/>
  <c r="F25" i="5"/>
  <c r="F27" i="5"/>
  <c r="F32" i="5"/>
  <c r="G18" i="5"/>
  <c r="J18" i="5"/>
  <c r="G19" i="5"/>
  <c r="J19" i="5"/>
  <c r="H17" i="5"/>
  <c r="H25" i="5"/>
  <c r="H27" i="5"/>
  <c r="H32" i="5"/>
  <c r="I17" i="5"/>
  <c r="I25" i="5"/>
  <c r="I27" i="5"/>
  <c r="I32" i="5"/>
  <c r="K17" i="5"/>
  <c r="K25" i="5"/>
  <c r="K27" i="5"/>
  <c r="K32" i="5"/>
  <c r="L17" i="5"/>
  <c r="L25" i="5"/>
  <c r="L27" i="5"/>
  <c r="L32" i="5"/>
  <c r="M17" i="5"/>
  <c r="M25" i="5"/>
  <c r="M27" i="5"/>
  <c r="M32" i="5"/>
  <c r="M38" i="5"/>
  <c r="N18" i="5"/>
  <c r="Q18" i="5"/>
  <c r="N19" i="5"/>
  <c r="O17" i="5"/>
  <c r="O25" i="5"/>
  <c r="O27" i="5"/>
  <c r="O38" i="5"/>
  <c r="O32" i="5"/>
  <c r="P17" i="5"/>
  <c r="P25" i="5"/>
  <c r="P27" i="5"/>
  <c r="P32" i="5"/>
  <c r="Q19" i="5"/>
  <c r="N28" i="5"/>
  <c r="Q28" i="5"/>
  <c r="G28" i="5"/>
  <c r="J28" i="5"/>
  <c r="N29" i="5"/>
  <c r="Q29" i="5"/>
  <c r="G29" i="5"/>
  <c r="J29" i="5"/>
  <c r="N30" i="5"/>
  <c r="Q30" i="5"/>
  <c r="G30" i="5"/>
  <c r="J30" i="5"/>
  <c r="R30" i="5"/>
  <c r="N31" i="5"/>
  <c r="Q31" i="5"/>
  <c r="G31" i="5"/>
  <c r="J31" i="5"/>
  <c r="N33" i="5"/>
  <c r="Q33" i="5"/>
  <c r="G33" i="5"/>
  <c r="J33" i="5"/>
  <c r="N34" i="5"/>
  <c r="Q34" i="5"/>
  <c r="G34" i="5"/>
  <c r="J34" i="5"/>
  <c r="R34" i="5"/>
  <c r="N35" i="5"/>
  <c r="Q35" i="5"/>
  <c r="G35" i="5"/>
  <c r="J35" i="5"/>
  <c r="N36" i="5"/>
  <c r="Q36" i="5"/>
  <c r="G36" i="5"/>
  <c r="J36" i="5"/>
  <c r="N37" i="5"/>
  <c r="Q37" i="5"/>
  <c r="G37" i="5"/>
  <c r="J37" i="5"/>
  <c r="G20" i="5"/>
  <c r="J20" i="5"/>
  <c r="R20" i="5"/>
  <c r="G21" i="5"/>
  <c r="J21" i="5"/>
  <c r="R21" i="5"/>
  <c r="G22" i="5"/>
  <c r="J22" i="5" s="1"/>
  <c r="G23" i="5"/>
  <c r="J23" i="5"/>
  <c r="R23" i="5"/>
  <c r="G24" i="5"/>
  <c r="J24" i="5" s="1"/>
  <c r="G16" i="5"/>
  <c r="J16" i="5" s="1"/>
  <c r="N20" i="5"/>
  <c r="Q20" i="5"/>
  <c r="N21" i="5"/>
  <c r="N22" i="5"/>
  <c r="Q22" i="5" s="1"/>
  <c r="N23" i="5"/>
  <c r="N24" i="5"/>
  <c r="Q24" i="5" s="1"/>
  <c r="N16" i="5"/>
  <c r="Q16" i="5" s="1"/>
  <c r="Q21" i="5"/>
  <c r="Q23" i="5"/>
  <c r="G10" i="5"/>
  <c r="J10" i="5" s="1"/>
  <c r="G11" i="5"/>
  <c r="J11" i="5" s="1"/>
  <c r="G12" i="5"/>
  <c r="J12" i="5"/>
  <c r="G13" i="5"/>
  <c r="J13" i="5"/>
  <c r="G14" i="5"/>
  <c r="J14" i="5"/>
  <c r="G9" i="5"/>
  <c r="J9" i="5"/>
  <c r="N10" i="5"/>
  <c r="Q10" i="5" s="1"/>
  <c r="N11" i="5"/>
  <c r="Q11" i="5" s="1"/>
  <c r="N12" i="5"/>
  <c r="Q12" i="5"/>
  <c r="N13" i="5"/>
  <c r="Q13" i="5" s="1"/>
  <c r="N14" i="5"/>
  <c r="Q14" i="5"/>
  <c r="N9" i="5"/>
  <c r="Q9" i="5"/>
  <c r="B4" i="6"/>
  <c r="B3" i="6"/>
  <c r="E4" i="6"/>
  <c r="E3" i="6"/>
  <c r="F71" i="6"/>
  <c r="E72" i="6"/>
  <c r="E73" i="6"/>
  <c r="E74" i="6"/>
  <c r="D71" i="6"/>
  <c r="F75" i="6"/>
  <c r="E76" i="6"/>
  <c r="E78" i="6"/>
  <c r="D75" i="6"/>
  <c r="F80" i="6"/>
  <c r="E81" i="6"/>
  <c r="E82" i="6"/>
  <c r="E83" i="6"/>
  <c r="E84" i="6"/>
  <c r="D80" i="6"/>
  <c r="F90" i="6"/>
  <c r="F85" i="6"/>
  <c r="E86" i="6"/>
  <c r="E87" i="6"/>
  <c r="E88" i="6"/>
  <c r="E89" i="6"/>
  <c r="E91" i="6"/>
  <c r="E92" i="6"/>
  <c r="E93" i="6"/>
  <c r="E94" i="6"/>
  <c r="D90" i="6"/>
  <c r="D85" i="6"/>
  <c r="F56" i="6"/>
  <c r="F52" i="6"/>
  <c r="E95" i="6"/>
  <c r="C56" i="6"/>
  <c r="E56" i="6" s="1"/>
  <c r="C52" i="6"/>
  <c r="D56" i="6"/>
  <c r="D52" i="6"/>
  <c r="E68" i="6"/>
  <c r="C90" i="6"/>
  <c r="C85" i="6" s="1"/>
  <c r="C71" i="6"/>
  <c r="C75" i="6"/>
  <c r="C80" i="6"/>
  <c r="D16" i="6"/>
  <c r="D19" i="6" s="1"/>
  <c r="C16" i="6"/>
  <c r="F103" i="6"/>
  <c r="F104" i="6"/>
  <c r="F105" i="6" s="1"/>
  <c r="F102" i="6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1" i="6"/>
  <c r="E13" i="6"/>
  <c r="E14" i="6"/>
  <c r="E15" i="6"/>
  <c r="E9" i="6"/>
  <c r="E29" i="6"/>
  <c r="E27" i="6"/>
  <c r="E25" i="6"/>
  <c r="E26" i="6"/>
  <c r="E28" i="6"/>
  <c r="E30" i="6"/>
  <c r="E31" i="6"/>
  <c r="E37" i="6"/>
  <c r="E36" i="6"/>
  <c r="E35" i="6"/>
  <c r="E34" i="6"/>
  <c r="E42" i="6"/>
  <c r="E38" i="6" s="1"/>
  <c r="E40" i="6"/>
  <c r="E39" i="6"/>
  <c r="E41" i="6"/>
  <c r="E32" i="6"/>
  <c r="E21" i="6"/>
  <c r="C11" i="6"/>
  <c r="C33" i="6"/>
  <c r="D24" i="6"/>
  <c r="D33" i="6"/>
  <c r="D38" i="6"/>
  <c r="D11" i="6"/>
  <c r="E20" i="6"/>
  <c r="D105" i="6"/>
  <c r="E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9" i="7"/>
  <c r="I20" i="7"/>
  <c r="I21" i="7"/>
  <c r="I22" i="7"/>
  <c r="I23" i="7"/>
  <c r="I24" i="7"/>
  <c r="I25" i="7"/>
  <c r="F26" i="7"/>
  <c r="G26" i="7"/>
  <c r="I26" i="7"/>
  <c r="H26" i="7"/>
  <c r="I12" i="7"/>
  <c r="E26" i="7"/>
  <c r="D26" i="7"/>
  <c r="E17" i="7"/>
  <c r="D17" i="7"/>
  <c r="C26" i="7"/>
  <c r="C17" i="7"/>
  <c r="F6" i="8"/>
  <c r="F5" i="8"/>
  <c r="B6" i="8"/>
  <c r="B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61" i="8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E148" i="8"/>
  <c r="E131" i="8"/>
  <c r="E114" i="8"/>
  <c r="E97" i="8"/>
  <c r="C27" i="8"/>
  <c r="C78" i="8"/>
  <c r="C61" i="8"/>
  <c r="C44" i="8"/>
  <c r="E78" i="8"/>
  <c r="E61" i="8"/>
  <c r="E44" i="8"/>
  <c r="E27" i="8"/>
  <c r="R12" i="5"/>
  <c r="R18" i="5"/>
  <c r="I38" i="5"/>
  <c r="N32" i="5"/>
  <c r="Q32" i="5"/>
  <c r="G32" i="5"/>
  <c r="J32" i="5"/>
  <c r="L24" i="4"/>
  <c r="K29" i="4"/>
  <c r="K32" i="4"/>
  <c r="L17" i="4"/>
  <c r="F66" i="6"/>
  <c r="R35" i="5"/>
  <c r="F38" i="5"/>
  <c r="E38" i="5"/>
  <c r="F15" i="4"/>
  <c r="R14" i="5"/>
  <c r="R28" i="5"/>
  <c r="R32" i="5"/>
  <c r="D45" i="1"/>
  <c r="F78" i="8"/>
  <c r="F114" i="8"/>
  <c r="R36" i="5"/>
  <c r="R33" i="5"/>
  <c r="H29" i="4"/>
  <c r="H32" i="4"/>
  <c r="C79" i="8"/>
  <c r="R9" i="5"/>
  <c r="P38" i="5"/>
  <c r="L38" i="5"/>
  <c r="M15" i="4"/>
  <c r="M29" i="4"/>
  <c r="M32" i="4"/>
  <c r="F44" i="8"/>
  <c r="F97" i="8"/>
  <c r="C149" i="8"/>
  <c r="R19" i="5"/>
  <c r="H38" i="5"/>
  <c r="H40" i="5"/>
  <c r="J15" i="4"/>
  <c r="J29" i="4"/>
  <c r="J32" i="4"/>
  <c r="E79" i="8"/>
  <c r="I17" i="7"/>
  <c r="C19" i="6"/>
  <c r="L12" i="4"/>
  <c r="E15" i="4"/>
  <c r="E29" i="4"/>
  <c r="E32" i="4"/>
  <c r="C45" i="1"/>
  <c r="D66" i="6"/>
  <c r="E52" i="6"/>
  <c r="O40" i="5"/>
  <c r="F96" i="6"/>
  <c r="F97" i="6"/>
  <c r="N27" i="5"/>
  <c r="Q27" i="5"/>
  <c r="E149" i="8"/>
  <c r="E33" i="6"/>
  <c r="E80" i="6"/>
  <c r="R37" i="5"/>
  <c r="R29" i="5"/>
  <c r="I40" i="5"/>
  <c r="D38" i="5"/>
  <c r="G38" i="5"/>
  <c r="G27" i="5"/>
  <c r="J27" i="5"/>
  <c r="C15" i="4"/>
  <c r="F131" i="8"/>
  <c r="F148" i="8"/>
  <c r="F27" i="8"/>
  <c r="R31" i="5"/>
  <c r="P40" i="5"/>
  <c r="K38" i="5"/>
  <c r="F40" i="5"/>
  <c r="R15" i="5"/>
  <c r="F29" i="4"/>
  <c r="F32" i="4"/>
  <c r="N38" i="5"/>
  <c r="Q38" i="5"/>
  <c r="F149" i="8"/>
  <c r="F79" i="8"/>
  <c r="J38" i="5"/>
  <c r="R27" i="5"/>
  <c r="R38" i="5"/>
  <c r="E16" i="6" l="1"/>
  <c r="E19" i="6" s="1"/>
  <c r="H28" i="2"/>
  <c r="H33" i="2" s="1"/>
  <c r="E90" i="6"/>
  <c r="E85" i="6" s="1"/>
  <c r="E75" i="6"/>
  <c r="C66" i="6"/>
  <c r="E66" i="6" s="1"/>
  <c r="E71" i="6"/>
  <c r="N17" i="5"/>
  <c r="Q17" i="5" s="1"/>
  <c r="G36" i="1"/>
  <c r="G94" i="1" s="1"/>
  <c r="G28" i="2"/>
  <c r="G33" i="2" s="1"/>
  <c r="C96" i="6"/>
  <c r="D96" i="6"/>
  <c r="D97" i="6" s="1"/>
  <c r="C43" i="6"/>
  <c r="C44" i="6" s="1"/>
  <c r="D43" i="6"/>
  <c r="D44" i="6" s="1"/>
  <c r="E24" i="6"/>
  <c r="E43" i="6" s="1"/>
  <c r="E44" i="6" s="1"/>
  <c r="I29" i="4"/>
  <c r="I32" i="4" s="1"/>
  <c r="C43" i="3"/>
  <c r="C45" i="3" s="1"/>
  <c r="C28" i="2"/>
  <c r="C33" i="2" s="1"/>
  <c r="D43" i="3"/>
  <c r="D45" i="3" s="1"/>
  <c r="D33" i="2"/>
  <c r="C93" i="1"/>
  <c r="C55" i="1"/>
  <c r="H94" i="1"/>
  <c r="L15" i="4"/>
  <c r="L11" i="4"/>
  <c r="C29" i="4"/>
  <c r="D93" i="1"/>
  <c r="D94" i="1"/>
  <c r="R24" i="5"/>
  <c r="N25" i="5"/>
  <c r="Q25" i="5" s="1"/>
  <c r="K40" i="5"/>
  <c r="D40" i="5"/>
  <c r="R10" i="5"/>
  <c r="L40" i="5"/>
  <c r="R22" i="5"/>
  <c r="G25" i="5"/>
  <c r="J25" i="5" s="1"/>
  <c r="E40" i="5"/>
  <c r="R16" i="5"/>
  <c r="R13" i="5"/>
  <c r="M40" i="5"/>
  <c r="R11" i="5"/>
  <c r="G17" i="5"/>
  <c r="J17" i="5" s="1"/>
  <c r="C97" i="6" l="1"/>
  <c r="H30" i="2"/>
  <c r="D30" i="2"/>
  <c r="E96" i="6"/>
  <c r="E97" i="6" s="1"/>
  <c r="C94" i="1"/>
  <c r="C34" i="2"/>
  <c r="C30" i="2"/>
  <c r="C39" i="2"/>
  <c r="C42" i="2" s="1"/>
  <c r="G34" i="2"/>
  <c r="G30" i="2"/>
  <c r="N40" i="5"/>
  <c r="R25" i="5"/>
  <c r="D39" i="2"/>
  <c r="H34" i="2"/>
  <c r="D34" i="2"/>
  <c r="L29" i="4"/>
  <c r="C32" i="4"/>
  <c r="L32" i="4" s="1"/>
  <c r="Q40" i="5"/>
  <c r="G40" i="5"/>
  <c r="J40" i="5"/>
  <c r="R17" i="5"/>
  <c r="R40" i="5" l="1"/>
  <c r="G39" i="2"/>
  <c r="C41" i="2" s="1"/>
  <c r="H39" i="2"/>
  <c r="H41" i="2" s="1"/>
  <c r="D42" i="2"/>
  <c r="G41" i="2" l="1"/>
  <c r="G42" i="2"/>
  <c r="D41" i="2"/>
  <c r="H42" i="2"/>
</calcChain>
</file>

<file path=xl/sharedStrings.xml><?xml version="1.0" encoding="utf-8"?>
<sst xmlns="http://schemas.openxmlformats.org/spreadsheetml/2006/main" count="1060" uniqueCount="873">
  <si>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</si>
  <si>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</si>
  <si>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</si>
  <si>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</si>
  <si>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</si>
  <si>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</si>
  <si>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</si>
  <si>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</si>
  <si>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</si>
  <si>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</si>
  <si>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</si>
  <si>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</si>
  <si>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</si>
  <si>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</si>
  <si>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</si>
  <si>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</si>
  <si>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</si>
  <si>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</si>
  <si>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</si>
  <si>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</si>
  <si>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</si>
  <si>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</si>
  <si>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</si>
  <si>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</si>
  <si>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</si>
  <si>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</si>
  <si>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</si>
  <si>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</si>
  <si>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</si>
  <si>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</si>
  <si>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</si>
  <si>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</si>
  <si>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</si>
  <si>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</si>
  <si>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</si>
  <si>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</si>
  <si>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</si>
  <si>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</si>
  <si>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</si>
  <si>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</si>
  <si>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</si>
  <si>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</si>
  <si>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</si>
  <si>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</si>
  <si>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</si>
  <si>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</si>
  <si>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</si>
  <si>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</si>
  <si>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</si>
  <si>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</si>
  <si>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</si>
  <si>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</si>
  <si>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</si>
  <si>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</si>
  <si>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</si>
  <si>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</si>
  <si>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</si>
  <si>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</si>
  <si>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</si>
  <si>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</si>
  <si>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</si>
  <si>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</si>
  <si>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</si>
  <si>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</si>
  <si>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</si>
  <si>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</si>
  <si>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</si>
  <si>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</si>
  <si>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</si>
  <si>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</si>
  <si>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</si>
  <si>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</si>
  <si>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</si>
  <si>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</si>
  <si>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</si>
  <si>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</si>
  <si>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</si>
  <si>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</si>
  <si>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</si>
  <si>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</si>
  <si>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</si>
  <si>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</si>
  <si>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</si>
  <si>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</si>
  <si>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</si>
  <si>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</si>
  <si>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</si>
  <si>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</si>
  <si>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</si>
  <si>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</si>
  <si>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</si>
  <si>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</si>
  <si>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</si>
  <si>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</si>
  <si>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</si>
  <si>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</si>
  <si>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</si>
  <si>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</si>
  <si>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</si>
  <si>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</si>
  <si>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</si>
  <si>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</si>
  <si>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</si>
  <si>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</si>
  <si>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</si>
  <si>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</si>
  <si>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</si>
  <si>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</si>
  <si>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</si>
  <si>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</si>
  <si>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</si>
  <si>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</si>
  <si>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</si>
  <si>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</si>
  <si>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</si>
  <si>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</si>
  <si>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</si>
  <si>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</si>
  <si>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</si>
  <si>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</si>
  <si>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</si>
  <si>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</si>
  <si>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</si>
  <si>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</si>
  <si>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</si>
  <si>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</si>
  <si>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</si>
  <si>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</si>
  <si>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</si>
  <si>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</si>
  <si>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</si>
  <si>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</si>
  <si>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</si>
  <si>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</si>
  <si>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</si>
  <si>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</si>
  <si>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</si>
  <si>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</si>
  <si>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</si>
  <si>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</si>
  <si>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</si>
  <si>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</si>
  <si>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</si>
  <si>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</si>
  <si>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</si>
  <si>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</si>
  <si>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</si>
  <si>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</si>
  <si>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</si>
  <si>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</si>
  <si>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</si>
  <si>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</si>
  <si>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</si>
  <si>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</si>
  <si>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</si>
  <si>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</si>
  <si>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</si>
  <si>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</si>
  <si>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</si>
  <si>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</si>
  <si>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</si>
  <si>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</si>
  <si>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</si>
  <si>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</si>
  <si>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</si>
  <si>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</si>
  <si>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</si>
  <si>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</si>
  <si>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</si>
  <si>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</si>
  <si>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</si>
  <si>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</si>
  <si>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</si>
  <si>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</si>
  <si>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</si>
  <si>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</si>
  <si>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</si>
  <si>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</si>
  <si>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</si>
  <si>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</si>
  <si>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</si>
  <si>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</si>
  <si>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</si>
  <si>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</si>
  <si>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</si>
  <si>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</si>
  <si>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</si>
  <si>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</si>
  <si>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</si>
  <si>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</si>
  <si>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</si>
  <si>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</si>
  <si>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</si>
  <si>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</si>
  <si>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</si>
  <si>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</si>
  <si>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</si>
  <si>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</si>
  <si>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</si>
  <si>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</si>
  <si>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</si>
  <si>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</si>
  <si>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</si>
  <si>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</si>
  <si>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</si>
  <si>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</si>
  <si>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</si>
  <si>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</si>
  <si>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</si>
  <si>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</si>
  <si>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</si>
  <si>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</si>
  <si>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</si>
  <si>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</si>
  <si>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</si>
  <si>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</si>
  <si>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</si>
  <si>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</si>
  <si>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</si>
  <si>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</si>
  <si>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</si>
  <si>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</si>
  <si>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</si>
  <si>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</si>
  <si>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</si>
  <si>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</si>
  <si>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</si>
  <si>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</si>
  <si>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</si>
  <si>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</si>
  <si>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</si>
  <si>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</si>
  <si>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</si>
  <si>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</si>
  <si>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</si>
  <si>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</si>
  <si>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</si>
  <si>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</si>
  <si>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</si>
  <si>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</si>
  <si>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</si>
  <si>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</si>
  <si>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</si>
  <si>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</si>
  <si>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</si>
  <si>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</si>
  <si>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</si>
  <si>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</si>
  <si>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</si>
  <si>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</si>
  <si>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</si>
  <si>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</si>
  <si>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</si>
  <si>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</si>
  <si>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</si>
  <si>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</si>
  <si>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</si>
  <si>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</si>
  <si>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</si>
  <si>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</si>
  <si>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</si>
  <si>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</si>
  <si>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</si>
  <si>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</si>
  <si>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</si>
  <si>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</si>
  <si>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</si>
  <si>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</si>
  <si>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</si>
  <si>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</si>
  <si>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</si>
  <si>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</si>
  <si>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</si>
  <si>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</si>
  <si>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</si>
  <si>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</si>
  <si>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</si>
  <si>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</si>
  <si>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</si>
  <si>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</si>
  <si>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</si>
  <si>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</si>
  <si>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</si>
  <si>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</si>
  <si>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</si>
  <si>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</si>
  <si>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</si>
  <si>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</si>
  <si>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</si>
  <si>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</si>
  <si>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</si>
  <si>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</si>
  <si>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</si>
  <si>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</si>
  <si>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</si>
  <si>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</si>
  <si>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</si>
  <si>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</si>
  <si>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</si>
  <si>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</si>
  <si>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</si>
  <si>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</si>
  <si>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</si>
  <si>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</si>
  <si>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</si>
  <si>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</si>
  <si>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</si>
  <si>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</si>
  <si>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</si>
  <si>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</si>
  <si>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</si>
  <si>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</si>
  <si>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</si>
  <si>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</si>
  <si>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</si>
  <si>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</si>
  <si>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</si>
  <si>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</si>
  <si>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</si>
  <si>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</si>
  <si>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</si>
  <si>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</si>
  <si>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</si>
  <si>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</si>
  <si>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</si>
  <si>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</si>
  <si>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</si>
  <si>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</si>
  <si>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</si>
  <si>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</si>
  <si>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</si>
  <si>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</si>
  <si>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</si>
  <si>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</si>
  <si>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</si>
  <si>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</si>
  <si>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</si>
  <si>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</si>
  <si>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</si>
  <si>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</si>
  <si>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</si>
  <si>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</si>
  <si>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</si>
  <si>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</si>
  <si>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</si>
  <si>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</si>
  <si>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</si>
  <si>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</si>
  <si>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</si>
  <si>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</si>
  <si>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</si>
  <si>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</si>
  <si>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</si>
  <si>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</si>
  <si>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</si>
  <si>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</si>
  <si>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</si>
  <si>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</si>
  <si>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</si>
  <si>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</si>
  <si>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</si>
  <si>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</si>
  <si>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</si>
  <si>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</si>
  <si>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</si>
  <si>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</si>
  <si>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</si>
  <si>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</si>
  <si>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</si>
  <si>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</si>
  <si>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</si>
  <si>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</si>
  <si>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</si>
  <si>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</si>
  <si>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</si>
  <si>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</si>
  <si>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</si>
  <si>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</si>
  <si>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</si>
  <si>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</si>
  <si>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</si>
  <si>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</si>
  <si>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Дата на съставяне:                                       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</si>
  <si>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</si>
  <si>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</si>
  <si>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</si>
  <si>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</si>
  <si>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</si>
  <si>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</si>
  <si>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</si>
  <si>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</si>
  <si>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</si>
  <si>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</si>
  <si>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</si>
  <si>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</si>
  <si>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</si>
  <si>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</si>
  <si>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</si>
  <si>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</si>
  <si>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</si>
  <si>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</si>
  <si>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</si>
  <si>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</si>
  <si>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</si>
  <si>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</si>
  <si>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</si>
  <si>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</si>
  <si>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</si>
  <si>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</si>
  <si>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</si>
  <si>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</si>
  <si>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</si>
  <si>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</si>
  <si>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</si>
  <si>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</si>
  <si>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</si>
  <si>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</si>
  <si>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</si>
  <si>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</si>
  <si>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</si>
  <si>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</si>
  <si>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</si>
  <si>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</si>
  <si>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</si>
  <si>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</si>
  <si>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</si>
  <si>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</si>
  <si>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</si>
  <si>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</si>
  <si>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</si>
  <si>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</si>
  <si>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</si>
  <si>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</si>
  <si>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</si>
  <si>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</si>
  <si>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</si>
  <si>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</si>
  <si>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</si>
  <si>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</si>
  <si>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</si>
  <si>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</si>
  <si>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</si>
  <si>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</si>
  <si>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</si>
  <si>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</si>
  <si>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</si>
  <si>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</si>
  <si>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</si>
  <si>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</si>
  <si>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</si>
  <si>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</si>
  <si>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</si>
  <si>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</si>
  <si>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</si>
  <si>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</si>
  <si>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</si>
  <si>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</si>
  <si>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</si>
  <si>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</si>
  <si>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</si>
  <si>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</si>
  <si>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</si>
  <si>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</si>
  <si>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</si>
  <si>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</si>
  <si>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</si>
  <si>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</si>
  <si>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</si>
  <si>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</si>
  <si>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</si>
  <si>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</si>
  <si>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</si>
  <si>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</si>
  <si>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</si>
  <si>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</si>
  <si>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</si>
  <si>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</si>
  <si>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</si>
  <si>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</si>
  <si>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</si>
  <si>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</si>
  <si>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</si>
  <si>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</si>
  <si>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</si>
  <si>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</si>
  <si>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</si>
  <si>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</si>
  <si>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</si>
  <si>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</si>
  <si>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</si>
  <si>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</si>
  <si>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</si>
  <si>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</si>
  <si>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</si>
  <si>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</si>
  <si>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</si>
  <si>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</si>
  <si>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</si>
  <si>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</si>
  <si>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</si>
  <si>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</si>
  <si>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</si>
  <si>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</si>
  <si>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</si>
  <si>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</si>
  <si>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</si>
  <si>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</si>
  <si>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</si>
  <si>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</si>
  <si>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</si>
  <si>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</si>
  <si>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</si>
  <si>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</si>
  <si>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</si>
  <si>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</si>
  <si>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</si>
  <si>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</si>
  <si>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</si>
  <si>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</si>
  <si>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</si>
  <si>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</si>
  <si>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</si>
  <si>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</si>
  <si>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</si>
  <si>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</si>
  <si>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</si>
  <si>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</si>
  <si>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</si>
  <si>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</si>
  <si>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</si>
  <si>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</si>
  <si>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</si>
  <si>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</si>
  <si>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</si>
  <si>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</si>
  <si>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</si>
  <si>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</si>
  <si>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</si>
  <si>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</si>
  <si>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</si>
  <si>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</si>
  <si>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</si>
  <si>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</si>
  <si>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</si>
  <si>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</si>
  <si>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</si>
  <si>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</si>
  <si>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</si>
  <si>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</si>
  <si>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</si>
  <si>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</si>
  <si>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</si>
  <si>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</si>
  <si>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</si>
  <si>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</si>
  <si>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</si>
  <si>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</si>
  <si>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</si>
  <si>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</si>
  <si>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</si>
  <si>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</si>
  <si>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</si>
  <si>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</si>
  <si>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</si>
  <si>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</si>
  <si>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</si>
  <si>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</si>
  <si>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</si>
  <si>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</si>
  <si>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</si>
  <si>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</si>
  <si>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</si>
  <si>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</si>
  <si>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</si>
  <si>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</si>
  <si>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</si>
  <si>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</si>
  <si>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</si>
  <si>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</si>
  <si>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</si>
  <si>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</si>
  <si>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</si>
  <si>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</si>
  <si>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</si>
  <si>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</si>
  <si>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</si>
  <si>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</si>
  <si>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</si>
  <si>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</si>
  <si>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</si>
  <si>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</si>
  <si>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</si>
  <si>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</si>
  <si>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</si>
  <si>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</si>
  <si>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</si>
  <si>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</si>
  <si>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</si>
  <si>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</si>
  <si>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</si>
  <si>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</si>
  <si>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</si>
  <si>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</si>
  <si>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</si>
  <si>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</si>
  <si>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</si>
  <si>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</si>
  <si>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</si>
  <si>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</si>
  <si>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</si>
  <si>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Дата на съставяне: …………………..                         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</si>
  <si>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</si>
  <si>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</si>
  <si>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</si>
  <si>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</si>
  <si>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</si>
  <si>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</si>
  <si>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</si>
  <si>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</si>
  <si>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</si>
  <si>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</si>
  <si>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</si>
  <si>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</si>
  <si>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</si>
  <si>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</si>
  <si>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</si>
  <si>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</si>
  <si>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</si>
  <si>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</si>
  <si>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</si>
  <si>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</si>
  <si>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</si>
  <si>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</si>
  <si>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</si>
  <si>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</si>
  <si>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</si>
  <si>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</si>
  <si>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</si>
  <si>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</si>
  <si>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</si>
  <si>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</si>
  <si>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</si>
  <si>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</si>
  <si>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</si>
  <si>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</si>
  <si>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</si>
  <si>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</si>
  <si>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</si>
  <si>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</si>
  <si>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</si>
  <si>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</si>
  <si>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</si>
  <si>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</si>
  <si>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</si>
  <si>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</si>
  <si>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</si>
  <si>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</si>
  <si>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</si>
  <si>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</si>
  <si>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</si>
  <si>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</si>
  <si>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</si>
  <si>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</si>
  <si>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</si>
  <si>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</si>
  <si>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</si>
  <si>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</si>
  <si>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</si>
  <si>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</si>
  <si>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</si>
  <si>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</si>
  <si>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</si>
  <si>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</si>
  <si>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</si>
  <si>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</si>
  <si>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</si>
  <si>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</si>
  <si>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</si>
  <si>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</si>
  <si>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</si>
  <si>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</si>
  <si>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</si>
  <si>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</si>
  <si>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</si>
  <si>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</si>
  <si>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</si>
  <si>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</si>
  <si>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</si>
  <si>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</si>
  <si>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</si>
  <si>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</si>
  <si>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</si>
  <si>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</si>
  <si>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</si>
  <si>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</si>
  <si>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</si>
  <si>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</si>
  <si>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</si>
  <si>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</si>
  <si>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</si>
  <si>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</si>
  <si>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</si>
  <si>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</si>
  <si>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</si>
  <si>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</si>
  <si>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</si>
  <si>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</si>
  <si>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</si>
  <si>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</si>
  <si>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</si>
  <si>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</si>
  <si>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</si>
  <si>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</si>
  <si>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</si>
  <si>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</si>
  <si>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</si>
  <si>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</si>
  <si>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</si>
  <si>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</si>
  <si>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</si>
  <si>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</si>
  <si>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</si>
  <si>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</si>
  <si>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</si>
  <si>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</si>
  <si>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</si>
  <si>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</si>
  <si>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</si>
  <si>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</si>
  <si>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</si>
  <si>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</si>
  <si>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</si>
  <si>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</si>
  <si>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</si>
  <si>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</si>
  <si>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</si>
  <si>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</si>
  <si>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</si>
  <si>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</si>
  <si>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</si>
  <si>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</si>
  <si>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</si>
  <si>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</si>
  <si>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</si>
  <si>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</si>
  <si>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</si>
  <si>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</si>
  <si>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</si>
  <si>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</si>
  <si>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</si>
  <si>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</si>
  <si>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</si>
  <si>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</si>
  <si>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</si>
  <si>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</si>
  <si>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</si>
  <si>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</si>
  <si>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</si>
  <si>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</si>
  <si>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</si>
  <si>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</si>
  <si>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</si>
  <si>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</si>
  <si>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</si>
  <si>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</si>
  <si>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</si>
  <si>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</si>
  <si>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</si>
  <si>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</si>
  <si>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</si>
  <si>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</si>
  <si>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</si>
  <si>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</si>
  <si>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</si>
  <si>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</si>
  <si>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</si>
  <si>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</si>
  <si>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</si>
  <si>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</si>
  <si>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</si>
  <si>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</si>
  <si>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</si>
  <si>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</si>
  <si>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</si>
  <si>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Дата на съставяне: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</si>
  <si>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</si>
  <si>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</si>
  <si>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</si>
  <si>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</si>
  <si>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</si>
  <si>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</si>
  <si>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</si>
  <si>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</si>
  <si>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</si>
  <si>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</si>
  <si>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</si>
  <si>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</si>
  <si>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</si>
  <si>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</si>
  <si>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</si>
  <si>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</si>
  <si>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</si>
  <si>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</si>
  <si>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</si>
  <si>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</si>
  <si>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</si>
  <si>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</si>
  <si>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</si>
  <si>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</si>
  <si>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</si>
  <si>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</si>
  <si>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</si>
  <si>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</si>
  <si>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</si>
  <si>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</si>
  <si>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</si>
  <si>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</si>
  <si>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</si>
  <si>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</si>
  <si>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</si>
  <si>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</si>
  <si>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</si>
  <si>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</si>
  <si>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</si>
  <si>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</si>
  <si>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</si>
  <si>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</si>
  <si>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</si>
  <si>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</si>
  <si>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</si>
  <si>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</si>
  <si>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</si>
  <si>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</si>
  <si>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</si>
  <si>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</si>
  <si>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</si>
  <si>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</si>
  <si>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</si>
  <si>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</si>
  <si>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</si>
  <si>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</si>
  <si>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</si>
  <si>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</si>
  <si>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</si>
  <si>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</si>
  <si>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</si>
  <si>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</si>
  <si>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</si>
  <si>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</si>
  <si>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</si>
  <si>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</si>
  <si>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</si>
  <si>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</si>
  <si>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r>
      <t xml:space="preserve">Дата на съставяне: </t>
    </r>
    <r>
      <rPr>
        <sz val="10"/>
        <rFont val="Times New Roman"/>
        <family val="1"/>
        <charset val="204"/>
      </rPr>
      <t>…………………………………..</t>
    </r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</si>
  <si>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</si>
  <si>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</si>
  <si>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</si>
  <si>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</si>
  <si>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</si>
  <si>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</si>
  <si>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</si>
  <si>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</si>
  <si>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</si>
  <si>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Дата  на съставяне: .............                                                                                                                                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</si>
  <si>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</si>
  <si>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</si>
  <si>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</si>
  <si>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</si>
  <si>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</si>
  <si>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</si>
  <si>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консолидиран</t>
  </si>
  <si>
    <t>Спиди АД</t>
  </si>
  <si>
    <t>01.01.2015-30.09.2015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</si>
</sst>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1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0">
    <xf numFmtId="0" fontId="0" fillId="0" borderId="0" xfId="0"/>
    <xf numFmtId="0" fontId="8" fillId="0" borderId="0" xfId="8" applyFont="1" applyBorder="1" applyAlignment="1" applyProtection="1">
      <alignment horizontal="left" vertical="top"/>
      <protection locked="0"/>
    </xf>
    <xf numFmtId="0" fontId="10" fillId="0" borderId="0" xfId="11" applyFont="1"/>
    <xf numFmtId="0" fontId="9" fillId="0" borderId="0" xfId="11" applyFont="1" applyAlignment="1"/>
    <xf numFmtId="0" fontId="9" fillId="0" borderId="0" xfId="9" applyFont="1" applyAlignment="1">
      <alignment wrapText="1"/>
    </xf>
    <xf numFmtId="0" fontId="9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Continuous" vertical="center" wrapText="1"/>
    </xf>
    <xf numFmtId="0" fontId="9" fillId="0" borderId="0" xfId="1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0" fontId="9" fillId="0" borderId="1" xfId="11" applyFont="1" applyBorder="1" applyAlignment="1">
      <alignment vertical="center" wrapText="1"/>
    </xf>
    <xf numFmtId="0" fontId="10" fillId="0" borderId="0" xfId="11" applyFont="1" applyBorder="1"/>
    <xf numFmtId="0" fontId="10" fillId="0" borderId="1" xfId="11" applyFont="1" applyBorder="1" applyAlignment="1">
      <alignment vertical="center" wrapText="1"/>
    </xf>
    <xf numFmtId="0" fontId="10" fillId="0" borderId="1" xfId="11" applyFont="1" applyBorder="1" applyAlignment="1">
      <alignment wrapText="1"/>
    </xf>
    <xf numFmtId="3" fontId="10" fillId="0" borderId="0" xfId="11" applyNumberFormat="1" applyFont="1" applyBorder="1" applyAlignment="1" applyProtection="1">
      <alignment vertical="center"/>
      <protection locked="0"/>
    </xf>
    <xf numFmtId="0" fontId="9" fillId="0" borderId="0" xfId="11" applyFont="1" applyBorder="1" applyProtection="1">
      <protection locked="0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wrapText="1"/>
    </xf>
    <xf numFmtId="49" fontId="9" fillId="0" borderId="0" xfId="11" applyNumberFormat="1" applyFont="1" applyBorder="1" applyAlignment="1" applyProtection="1">
      <alignment horizontal="center" wrapText="1"/>
      <protection locked="0"/>
    </xf>
    <xf numFmtId="49" fontId="10" fillId="2" borderId="1" xfId="11" applyNumberFormat="1" applyFont="1" applyFill="1" applyBorder="1" applyAlignment="1">
      <alignment horizontal="center" vertical="center" wrapText="1"/>
    </xf>
    <xf numFmtId="49" fontId="9" fillId="0" borderId="3" xfId="11" applyNumberFormat="1" applyFont="1" applyBorder="1" applyAlignment="1">
      <alignment horizontal="center" vertical="center" wrapText="1"/>
    </xf>
    <xf numFmtId="0" fontId="10" fillId="0" borderId="0" xfId="7" applyFont="1"/>
    <xf numFmtId="0" fontId="10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10" applyNumberFormat="1" applyFont="1" applyFill="1" applyBorder="1" applyAlignment="1" applyProtection="1">
      <alignment vertical="center"/>
      <protection locked="0"/>
    </xf>
    <xf numFmtId="1" fontId="10" fillId="4" borderId="1" xfId="10" applyNumberFormat="1" applyFont="1" applyFill="1" applyBorder="1" applyAlignment="1" applyProtection="1">
      <alignment vertical="center"/>
      <protection locked="0"/>
    </xf>
    <xf numFmtId="1" fontId="10" fillId="5" borderId="1" xfId="10" applyNumberFormat="1" applyFont="1" applyFill="1" applyBorder="1" applyAlignment="1" applyProtection="1">
      <alignment vertical="center"/>
      <protection locked="0"/>
    </xf>
    <xf numFmtId="3" fontId="10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Fill="1" applyBorder="1" applyAlignment="1" applyProtection="1">
      <alignment vertical="center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Border="1" applyProtection="1"/>
    <xf numFmtId="1" fontId="10" fillId="4" borderId="1" xfId="9" applyNumberFormat="1" applyFont="1" applyFill="1" applyBorder="1" applyAlignment="1" applyProtection="1">
      <alignment wrapText="1"/>
      <protection locked="0"/>
    </xf>
    <xf numFmtId="3" fontId="10" fillId="0" borderId="1" xfId="9" applyNumberFormat="1" applyFont="1" applyFill="1" applyBorder="1" applyAlignment="1" applyProtection="1">
      <alignment wrapText="1"/>
    </xf>
    <xf numFmtId="1" fontId="10" fillId="5" borderId="1" xfId="9" applyNumberFormat="1" applyFont="1" applyFill="1" applyBorder="1" applyAlignment="1" applyProtection="1">
      <alignment wrapText="1"/>
      <protection locked="0"/>
    </xf>
    <xf numFmtId="49" fontId="10" fillId="0" borderId="1" xfId="11" applyNumberFormat="1" applyFont="1" applyBorder="1" applyAlignment="1" applyProtection="1">
      <alignment horizontal="center" vertical="center" wrapText="1"/>
    </xf>
    <xf numFmtId="3" fontId="10" fillId="0" borderId="1" xfId="11" applyNumberFormat="1" applyFont="1" applyFill="1" applyBorder="1" applyAlignment="1" applyProtection="1">
      <alignment vertical="center"/>
    </xf>
    <xf numFmtId="3" fontId="10" fillId="0" borderId="1" xfId="11" applyNumberFormat="1" applyFont="1" applyBorder="1" applyAlignment="1" applyProtection="1">
      <alignment vertical="center"/>
    </xf>
    <xf numFmtId="1" fontId="10" fillId="4" borderId="1" xfId="11" applyNumberFormat="1" applyFont="1" applyFill="1" applyBorder="1" applyAlignment="1" applyProtection="1">
      <alignment vertical="center"/>
      <protection locked="0"/>
    </xf>
    <xf numFmtId="3" fontId="10" fillId="0" borderId="4" xfId="11" applyNumberFormat="1" applyFont="1" applyBorder="1" applyAlignment="1" applyProtection="1">
      <alignment vertical="center"/>
    </xf>
    <xf numFmtId="3" fontId="10" fillId="0" borderId="2" xfId="11" applyNumberFormat="1" applyFont="1" applyBorder="1" applyAlignment="1" applyProtection="1">
      <alignment vertical="center"/>
    </xf>
    <xf numFmtId="1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6" applyNumberFormat="1" applyFont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 wrapText="1"/>
    </xf>
    <xf numFmtId="1" fontId="10" fillId="2" borderId="5" xfId="6" applyNumberFormat="1" applyFont="1" applyFill="1" applyBorder="1" applyAlignment="1" applyProtection="1">
      <alignment horizontal="left" vertical="center" wrapText="1"/>
    </xf>
    <xf numFmtId="1" fontId="10" fillId="2" borderId="5" xfId="6" applyNumberFormat="1" applyFont="1" applyFill="1" applyBorder="1" applyAlignment="1" applyProtection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left" vertical="center" wrapText="1"/>
    </xf>
    <xf numFmtId="0" fontId="10" fillId="0" borderId="0" xfId="4" applyFont="1" applyBorder="1" applyAlignment="1" applyProtection="1">
      <alignment horizontal="left" vertical="center" wrapText="1"/>
    </xf>
    <xf numFmtId="1" fontId="10" fillId="0" borderId="0" xfId="4" applyNumberFormat="1" applyFont="1" applyBorder="1" applyAlignment="1" applyProtection="1">
      <alignment horizontal="left" vertical="center" wrapText="1"/>
    </xf>
    <xf numFmtId="49" fontId="9" fillId="0" borderId="4" xfId="4" applyNumberFormat="1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</xf>
    <xf numFmtId="49" fontId="9" fillId="0" borderId="6" xfId="4" applyNumberFormat="1" applyFont="1" applyBorder="1" applyAlignment="1" applyProtection="1">
      <alignment horizontal="center" vertical="center" wrapText="1"/>
    </xf>
    <xf numFmtId="0" fontId="9" fillId="0" borderId="4" xfId="4" applyFont="1" applyBorder="1" applyAlignment="1" applyProtection="1">
      <alignment horizontal="center" vertical="center" wrapText="1"/>
    </xf>
    <xf numFmtId="49" fontId="9" fillId="0" borderId="2" xfId="4" applyNumberFormat="1" applyFont="1" applyBorder="1" applyAlignment="1" applyProtection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wrapText="1"/>
    </xf>
    <xf numFmtId="49" fontId="10" fillId="0" borderId="2" xfId="4" applyNumberFormat="1" applyFont="1" applyBorder="1" applyAlignment="1" applyProtection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left" vertical="center" wrapText="1"/>
    </xf>
    <xf numFmtId="49" fontId="9" fillId="0" borderId="1" xfId="4" applyNumberFormat="1" applyFont="1" applyBorder="1" applyAlignment="1" applyProtection="1">
      <alignment horizontal="left" vertical="center" wrapText="1"/>
    </xf>
    <xf numFmtId="49" fontId="10" fillId="0" borderId="1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right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49" fontId="9" fillId="0" borderId="1" xfId="4" applyNumberFormat="1" applyFont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vertical="center" wrapText="1"/>
    </xf>
    <xf numFmtId="49" fontId="10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right" vertical="center" wrapText="1"/>
    </xf>
    <xf numFmtId="49" fontId="9" fillId="0" borderId="0" xfId="4" applyNumberFormat="1" applyFont="1" applyBorder="1" applyAlignment="1" applyProtection="1">
      <alignment horizontal="right" vertical="center" wrapText="1"/>
    </xf>
    <xf numFmtId="1" fontId="10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Alignment="1"/>
    <xf numFmtId="0" fontId="9" fillId="0" borderId="0" xfId="7" applyFont="1"/>
    <xf numFmtId="0" fontId="10" fillId="0" borderId="0" xfId="7" applyFont="1" applyBorder="1"/>
    <xf numFmtId="49" fontId="10" fillId="0" borderId="0" xfId="7" applyNumberFormat="1" applyFont="1"/>
    <xf numFmtId="0" fontId="10" fillId="0" borderId="1" xfId="3" applyFont="1" applyBorder="1" applyAlignment="1" applyProtection="1">
      <alignment horizontal="right" vertical="center" wrapText="1"/>
    </xf>
    <xf numFmtId="1" fontId="10" fillId="0" borderId="1" xfId="3" applyNumberFormat="1" applyFont="1" applyBorder="1" applyAlignment="1" applyProtection="1">
      <alignment horizontal="right" vertical="center" wrapText="1"/>
    </xf>
    <xf numFmtId="0" fontId="10" fillId="0" borderId="1" xfId="3" applyFont="1" applyFill="1" applyBorder="1" applyAlignment="1" applyProtection="1">
      <alignment horizontal="right" vertical="center" wrapText="1"/>
    </xf>
    <xf numFmtId="0" fontId="10" fillId="0" borderId="0" xfId="3" applyFont="1" applyBorder="1" applyProtection="1"/>
    <xf numFmtId="0" fontId="10" fillId="0" borderId="0" xfId="7" applyFont="1" applyProtection="1"/>
    <xf numFmtId="1" fontId="10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3" applyNumberFormat="1" applyFont="1" applyFill="1" applyBorder="1" applyAlignment="1" applyProtection="1">
      <alignment horizontal="right"/>
      <protection locked="0"/>
    </xf>
    <xf numFmtId="1" fontId="10" fillId="5" borderId="1" xfId="3" applyNumberFormat="1" applyFont="1" applyFill="1" applyBorder="1" applyAlignment="1" applyProtection="1">
      <alignment horizontal="right"/>
      <protection locked="0"/>
    </xf>
    <xf numFmtId="1" fontId="10" fillId="0" borderId="1" xfId="3" applyNumberFormat="1" applyFont="1" applyBorder="1" applyAlignment="1" applyProtection="1">
      <alignment horizontal="right"/>
    </xf>
    <xf numFmtId="1" fontId="10" fillId="0" borderId="0" xfId="3" applyNumberFormat="1" applyFont="1" applyBorder="1" applyAlignment="1" applyProtection="1">
      <alignment horizontal="left" vertical="center" wrapText="1"/>
    </xf>
    <xf numFmtId="1" fontId="10" fillId="0" borderId="0" xfId="3" applyNumberFormat="1" applyFont="1" applyBorder="1" applyProtection="1"/>
    <xf numFmtId="0" fontId="9" fillId="0" borderId="1" xfId="3" applyFont="1" applyBorder="1" applyAlignment="1" applyProtection="1">
      <alignment horizontal="center" vertical="center" wrapText="1"/>
    </xf>
    <xf numFmtId="0" fontId="9" fillId="0" borderId="0" xfId="7" applyFont="1" applyAlignment="1" applyProtection="1">
      <alignment horizontal="center"/>
    </xf>
    <xf numFmtId="0" fontId="9" fillId="0" borderId="1" xfId="3" applyFont="1" applyBorder="1" applyAlignment="1" applyProtection="1">
      <alignment horizontal="center"/>
    </xf>
    <xf numFmtId="1" fontId="10" fillId="0" borderId="1" xfId="3" applyNumberFormat="1" applyFont="1" applyBorder="1" applyAlignment="1" applyProtection="1">
      <alignment horizontal="center" vertical="center" wrapText="1"/>
    </xf>
    <xf numFmtId="1" fontId="10" fillId="0" borderId="1" xfId="3" applyNumberFormat="1" applyFont="1" applyFill="1" applyBorder="1" applyAlignment="1" applyProtection="1">
      <alignment horizontal="right" vertical="center" wrapText="1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0" fontId="9" fillId="0" borderId="1" xfId="3" applyFont="1" applyBorder="1" applyProtection="1"/>
    <xf numFmtId="1" fontId="10" fillId="0" borderId="1" xfId="3" applyNumberFormat="1" applyFont="1" applyFill="1" applyBorder="1" applyAlignment="1" applyProtection="1">
      <alignment horizontal="right"/>
    </xf>
    <xf numFmtId="1" fontId="9" fillId="3" borderId="7" xfId="10" applyNumberFormat="1" applyFont="1" applyFill="1" applyBorder="1" applyAlignment="1" applyProtection="1">
      <alignment vertical="center"/>
      <protection locked="0"/>
    </xf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wrapText="1"/>
    </xf>
    <xf numFmtId="0" fontId="10" fillId="0" borderId="0" xfId="9" applyFont="1" applyAlignment="1" applyProtection="1">
      <alignment wrapText="1"/>
    </xf>
    <xf numFmtId="1" fontId="10" fillId="3" borderId="1" xfId="9" applyNumberFormat="1" applyFont="1" applyFill="1" applyBorder="1" applyAlignment="1" applyProtection="1">
      <alignment wrapText="1"/>
      <protection locked="0"/>
    </xf>
    <xf numFmtId="1" fontId="10" fillId="0" borderId="0" xfId="9" applyNumberFormat="1" applyFont="1" applyAlignment="1" applyProtection="1">
      <alignment wrapText="1"/>
    </xf>
    <xf numFmtId="0" fontId="10" fillId="0" borderId="0" xfId="11" applyFont="1" applyBorder="1" applyProtection="1"/>
    <xf numFmtId="0" fontId="9" fillId="0" borderId="0" xfId="11" applyFont="1" applyBorder="1" applyAlignment="1">
      <alignment horizontal="centerContinuous" vertical="center" wrapText="1"/>
    </xf>
    <xf numFmtId="0" fontId="9" fillId="0" borderId="0" xfId="11" applyFont="1" applyBorder="1" applyAlignment="1" applyProtection="1">
      <alignment horizontal="left" vertical="center" wrapText="1"/>
    </xf>
    <xf numFmtId="0" fontId="10" fillId="0" borderId="0" xfId="3" applyFont="1" applyAlignment="1">
      <alignment horizontal="centerContinuous" vertical="center" wrapText="1"/>
    </xf>
    <xf numFmtId="0" fontId="9" fillId="0" borderId="1" xfId="3" applyFont="1" applyBorder="1" applyAlignment="1" applyProtection="1">
      <alignment horizontal="centerContinuous" vertical="center" wrapText="1"/>
    </xf>
    <xf numFmtId="1" fontId="10" fillId="0" borderId="0" xfId="6" applyNumberFormat="1" applyFont="1" applyBorder="1" applyAlignment="1">
      <alignment vertical="justify" wrapText="1"/>
    </xf>
    <xf numFmtId="0" fontId="9" fillId="0" borderId="3" xfId="4" applyFont="1" applyBorder="1" applyAlignment="1" applyProtection="1">
      <alignment horizontal="centerContinuous" vertical="center" wrapText="1"/>
    </xf>
    <xf numFmtId="0" fontId="9" fillId="0" borderId="5" xfId="4" applyFont="1" applyBorder="1" applyAlignment="1" applyProtection="1">
      <alignment horizontal="centerContinuous" vertical="center" wrapText="1"/>
    </xf>
    <xf numFmtId="0" fontId="9" fillId="0" borderId="7" xfId="4" applyFont="1" applyBorder="1" applyAlignment="1" applyProtection="1">
      <alignment horizontal="centerContinuous" vertical="center" wrapText="1"/>
    </xf>
    <xf numFmtId="0" fontId="9" fillId="0" borderId="1" xfId="4" applyFont="1" applyBorder="1" applyAlignment="1" applyProtection="1">
      <alignment horizontal="centerContinuous" vertical="center" wrapText="1"/>
    </xf>
    <xf numFmtId="164" fontId="9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8" fillId="0" borderId="0" xfId="8" applyFont="1" applyAlignment="1">
      <alignment horizontal="left" vertical="top" wrapText="1"/>
    </xf>
    <xf numFmtId="0" fontId="8" fillId="0" borderId="0" xfId="8" applyFont="1" applyAlignment="1">
      <alignment vertical="top" wrapText="1"/>
    </xf>
    <xf numFmtId="0" fontId="8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8" fillId="3" borderId="3" xfId="8" applyNumberFormat="1" applyFont="1" applyFill="1" applyBorder="1" applyAlignment="1" applyProtection="1">
      <alignment vertical="top" wrapText="1"/>
      <protection locked="0"/>
    </xf>
    <xf numFmtId="1" fontId="8" fillId="3" borderId="8" xfId="8" applyNumberFormat="1" applyFont="1" applyFill="1" applyBorder="1" applyAlignment="1" applyProtection="1">
      <alignment vertical="top" wrapText="1"/>
      <protection locked="0"/>
    </xf>
    <xf numFmtId="1" fontId="8" fillId="5" borderId="8" xfId="8" applyNumberFormat="1" applyFont="1" applyFill="1" applyBorder="1" applyAlignment="1" applyProtection="1">
      <alignment vertical="top" wrapText="1"/>
      <protection locked="0"/>
    </xf>
    <xf numFmtId="1" fontId="8" fillId="0" borderId="8" xfId="8" applyNumberFormat="1" applyFont="1" applyBorder="1" applyAlignment="1" applyProtection="1">
      <alignment vertical="top" wrapText="1"/>
    </xf>
    <xf numFmtId="1" fontId="8" fillId="0" borderId="3" xfId="8" applyNumberFormat="1" applyFont="1" applyBorder="1" applyAlignment="1" applyProtection="1">
      <alignment vertical="top" wrapText="1"/>
    </xf>
    <xf numFmtId="1" fontId="8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8" fillId="4" borderId="8" xfId="8" applyNumberFormat="1" applyFont="1" applyFill="1" applyBorder="1" applyAlignment="1" applyProtection="1">
      <alignment vertical="top" wrapText="1"/>
      <protection locked="0"/>
    </xf>
    <xf numFmtId="1" fontId="8" fillId="0" borderId="9" xfId="8" applyNumberFormat="1" applyFont="1" applyBorder="1" applyAlignment="1" applyProtection="1">
      <alignment vertical="top" wrapText="1"/>
    </xf>
    <xf numFmtId="1" fontId="8" fillId="5" borderId="10" xfId="8" applyNumberFormat="1" applyFont="1" applyFill="1" applyBorder="1" applyAlignment="1" applyProtection="1">
      <alignment vertical="top" wrapText="1"/>
      <protection locked="0"/>
    </xf>
    <xf numFmtId="1" fontId="8" fillId="0" borderId="11" xfId="8" applyNumberFormat="1" applyFont="1" applyBorder="1" applyAlignment="1" applyProtection="1">
      <alignment vertical="top" wrapText="1"/>
    </xf>
    <xf numFmtId="1" fontId="6" fillId="0" borderId="8" xfId="8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8" applyNumberFormat="1" applyFont="1" applyBorder="1" applyAlignment="1" applyProtection="1">
      <alignment vertical="top" wrapText="1"/>
    </xf>
    <xf numFmtId="1" fontId="8" fillId="0" borderId="13" xfId="8" applyNumberFormat="1" applyFont="1" applyBorder="1" applyAlignment="1" applyProtection="1">
      <alignment vertical="top" wrapText="1"/>
    </xf>
    <xf numFmtId="0" fontId="6" fillId="0" borderId="0" xfId="8" applyFont="1" applyBorder="1" applyAlignment="1">
      <alignment vertical="top" wrapText="1"/>
    </xf>
    <xf numFmtId="49" fontId="6" fillId="0" borderId="0" xfId="8" applyNumberFormat="1" applyFont="1" applyBorder="1" applyAlignment="1">
      <alignment vertical="top" wrapText="1"/>
    </xf>
    <xf numFmtId="1" fontId="8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9" fillId="0" borderId="4" xfId="11" applyFont="1" applyBorder="1" applyAlignment="1">
      <alignment horizontal="centerContinuous" vertical="center" wrapText="1"/>
    </xf>
    <xf numFmtId="0" fontId="9" fillId="0" borderId="6" xfId="11" applyFont="1" applyBorder="1" applyAlignment="1">
      <alignment horizontal="centerContinuous" vertical="center" wrapText="1"/>
    </xf>
    <xf numFmtId="0" fontId="9" fillId="0" borderId="2" xfId="11" applyFont="1" applyBorder="1" applyAlignment="1">
      <alignment horizontal="centerContinuous" vertical="center" wrapText="1"/>
    </xf>
    <xf numFmtId="0" fontId="9" fillId="2" borderId="4" xfId="11" applyFont="1" applyFill="1" applyBorder="1" applyAlignment="1">
      <alignment horizontal="centerContinuous" vertical="center" wrapText="1"/>
    </xf>
    <xf numFmtId="0" fontId="9" fillId="2" borderId="2" xfId="11" applyFont="1" applyFill="1" applyBorder="1" applyAlignment="1">
      <alignment horizontal="centerContinuous" vertical="center" wrapText="1"/>
    </xf>
    <xf numFmtId="1" fontId="10" fillId="2" borderId="3" xfId="11" applyNumberFormat="1" applyFont="1" applyFill="1" applyBorder="1" applyAlignment="1" applyProtection="1">
      <alignment vertical="center"/>
      <protection locked="0"/>
    </xf>
    <xf numFmtId="1" fontId="10" fillId="2" borderId="5" xfId="11" applyNumberFormat="1" applyFont="1" applyFill="1" applyBorder="1" applyAlignment="1" applyProtection="1">
      <alignment vertical="center"/>
      <protection locked="0"/>
    </xf>
    <xf numFmtId="1" fontId="10" fillId="2" borderId="7" xfId="11" applyNumberFormat="1" applyFont="1" applyFill="1" applyBorder="1" applyAlignment="1" applyProtection="1">
      <alignment vertical="center"/>
      <protection locked="0"/>
    </xf>
    <xf numFmtId="1" fontId="10" fillId="3" borderId="1" xfId="11" applyNumberFormat="1" applyFont="1" applyFill="1" applyBorder="1" applyAlignment="1" applyProtection="1">
      <alignment vertical="center"/>
      <protection locked="0"/>
    </xf>
    <xf numFmtId="0" fontId="9" fillId="0" borderId="4" xfId="11" applyFont="1" applyBorder="1" applyAlignment="1">
      <alignment horizontal="left" vertical="center" wrapText="1"/>
    </xf>
    <xf numFmtId="1" fontId="11" fillId="3" borderId="1" xfId="6" applyNumberFormat="1" applyFont="1" applyFill="1" applyBorder="1" applyAlignment="1" applyProtection="1">
      <alignment vertical="center" wrapText="1"/>
      <protection locked="0"/>
    </xf>
    <xf numFmtId="1" fontId="10" fillId="0" borderId="1" xfId="6" applyNumberFormat="1" applyFont="1" applyBorder="1" applyAlignment="1" applyProtection="1">
      <alignment vertical="center" wrapText="1"/>
    </xf>
    <xf numFmtId="1" fontId="10" fillId="3" borderId="1" xfId="6" applyNumberFormat="1" applyFont="1" applyFill="1" applyBorder="1" applyAlignment="1" applyProtection="1">
      <alignment vertical="center" wrapText="1"/>
      <protection locked="0"/>
    </xf>
    <xf numFmtId="0" fontId="11" fillId="0" borderId="4" xfId="6" applyFont="1" applyBorder="1" applyAlignment="1" applyProtection="1">
      <alignment vertical="center" wrapText="1"/>
    </xf>
    <xf numFmtId="1" fontId="10" fillId="2" borderId="5" xfId="6" applyNumberFormat="1" applyFont="1" applyFill="1" applyBorder="1" applyAlignment="1" applyProtection="1">
      <alignment vertical="center" wrapText="1"/>
    </xf>
    <xf numFmtId="0" fontId="10" fillId="0" borderId="2" xfId="6" applyFont="1" applyBorder="1" applyAlignment="1" applyProtection="1">
      <alignment vertical="center" wrapText="1"/>
    </xf>
    <xf numFmtId="0" fontId="10" fillId="0" borderId="1" xfId="6" applyFont="1" applyBorder="1" applyAlignment="1" applyProtection="1">
      <alignment vertical="center" wrapText="1"/>
    </xf>
    <xf numFmtId="0" fontId="11" fillId="0" borderId="1" xfId="6" applyFont="1" applyBorder="1" applyAlignment="1" applyProtection="1">
      <alignment vertical="center" wrapText="1"/>
    </xf>
    <xf numFmtId="1" fontId="10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4" applyNumberFormat="1" applyFont="1" applyAlignment="1" applyProtection="1">
      <alignment horizontal="centerContinuous" vertical="center" wrapText="1"/>
    </xf>
    <xf numFmtId="1" fontId="10" fillId="0" borderId="3" xfId="11" applyNumberFormat="1" applyFont="1" applyFill="1" applyBorder="1" applyAlignment="1" applyProtection="1">
      <alignment vertical="center"/>
      <protection locked="0"/>
    </xf>
    <xf numFmtId="3" fontId="10" fillId="0" borderId="0" xfId="11" applyNumberFormat="1" applyFont="1" applyBorder="1" applyProtection="1"/>
    <xf numFmtId="0" fontId="9" fillId="0" borderId="3" xfId="11" applyFont="1" applyBorder="1" applyAlignment="1">
      <alignment horizontal="centerContinuous" vertical="center" wrapText="1"/>
    </xf>
    <xf numFmtId="0" fontId="9" fillId="0" borderId="7" xfId="11" applyFont="1" applyBorder="1" applyAlignment="1">
      <alignment horizontal="centerContinuous" vertical="center" wrapText="1"/>
    </xf>
    <xf numFmtId="0" fontId="9" fillId="0" borderId="9" xfId="11" applyFont="1" applyBorder="1" applyAlignment="1">
      <alignment horizontal="left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14" xfId="11" applyFont="1" applyBorder="1" applyAlignment="1">
      <alignment horizontal="centerContinuous" vertical="center" wrapText="1"/>
    </xf>
    <xf numFmtId="0" fontId="9" fillId="2" borderId="6" xfId="11" applyFont="1" applyFill="1" applyBorder="1" applyAlignment="1">
      <alignment horizontal="center" vertical="center" wrapText="1"/>
    </xf>
    <xf numFmtId="0" fontId="9" fillId="0" borderId="9" xfId="11" applyFont="1" applyBorder="1" applyAlignment="1">
      <alignment horizontal="centerContinuous" vertical="center" wrapText="1"/>
    </xf>
    <xf numFmtId="0" fontId="9" fillId="0" borderId="10" xfId="11" applyFont="1" applyBorder="1" applyAlignment="1">
      <alignment horizontal="center" vertical="center" wrapText="1"/>
    </xf>
    <xf numFmtId="0" fontId="9" fillId="0" borderId="15" xfId="11" applyFont="1" applyBorder="1" applyAlignment="1">
      <alignment horizontal="centerContinuous" vertical="center" wrapText="1"/>
    </xf>
    <xf numFmtId="0" fontId="9" fillId="0" borderId="16" xfId="11" applyFont="1" applyBorder="1" applyAlignment="1">
      <alignment horizontal="centerContinuous" vertical="center" wrapText="1"/>
    </xf>
    <xf numFmtId="49" fontId="9" fillId="0" borderId="9" xfId="11" applyNumberFormat="1" applyFont="1" applyBorder="1" applyAlignment="1">
      <alignment horizontal="centerContinuous" vertical="center" wrapText="1"/>
    </xf>
    <xf numFmtId="49" fontId="9" fillId="0" borderId="10" xfId="11" applyNumberFormat="1" applyFont="1" applyBorder="1" applyAlignment="1">
      <alignment horizontal="centerContinuous" vertical="center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8" fillId="0" borderId="0" xfId="8" applyFont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horizontal="center" vertical="top"/>
      <protection locked="0"/>
    </xf>
    <xf numFmtId="0" fontId="6" fillId="0" borderId="0" xfId="9" applyFont="1" applyAlignment="1" applyProtection="1">
      <alignment wrapText="1"/>
      <protection locked="0"/>
    </xf>
    <xf numFmtId="0" fontId="6" fillId="0" borderId="17" xfId="8" applyFont="1" applyBorder="1" applyAlignment="1" applyProtection="1">
      <alignment horizontal="center" vertical="center"/>
    </xf>
    <xf numFmtId="0" fontId="6" fillId="0" borderId="18" xfId="8" applyFont="1" applyBorder="1" applyAlignment="1" applyProtection="1">
      <alignment horizontal="center" vertical="top" wrapText="1"/>
    </xf>
    <xf numFmtId="14" fontId="6" fillId="0" borderId="18" xfId="8" applyNumberFormat="1" applyFont="1" applyBorder="1" applyAlignment="1" applyProtection="1">
      <alignment horizontal="center" vertical="top" wrapText="1"/>
    </xf>
    <xf numFmtId="49" fontId="6" fillId="0" borderId="18" xfId="8" applyNumberFormat="1" applyFont="1" applyBorder="1" applyAlignment="1" applyProtection="1">
      <alignment horizontal="center" vertical="center" wrapText="1"/>
    </xf>
    <xf numFmtId="14" fontId="6" fillId="0" borderId="19" xfId="8" applyNumberFormat="1" applyFont="1" applyBorder="1" applyAlignment="1" applyProtection="1">
      <alignment horizontal="center" vertical="top" wrapText="1"/>
    </xf>
    <xf numFmtId="0" fontId="6" fillId="0" borderId="20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center" vertical="center" wrapText="1"/>
    </xf>
    <xf numFmtId="0" fontId="6" fillId="0" borderId="8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right" vertical="top" wrapText="1"/>
    </xf>
    <xf numFmtId="0" fontId="8" fillId="0" borderId="1" xfId="8" applyFont="1" applyBorder="1" applyAlignment="1" applyProtection="1">
      <alignment vertical="top" wrapText="1"/>
    </xf>
    <xf numFmtId="0" fontId="8" fillId="0" borderId="3" xfId="8" applyFont="1" applyBorder="1" applyAlignment="1" applyProtection="1">
      <alignment vertical="top" wrapText="1"/>
    </xf>
    <xf numFmtId="49" fontId="6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8" applyFont="1" applyFill="1" applyBorder="1" applyAlignment="1" applyProtection="1">
      <alignment vertical="top" wrapText="1"/>
    </xf>
    <xf numFmtId="0" fontId="8" fillId="0" borderId="1" xfId="8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7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17" fillId="6" borderId="1" xfId="8" applyNumberFormat="1" applyFont="1" applyFill="1" applyBorder="1" applyAlignment="1" applyProtection="1">
      <alignment vertical="top" wrapText="1"/>
    </xf>
    <xf numFmtId="1" fontId="8" fillId="0" borderId="1" xfId="8" applyNumberFormat="1" applyFont="1" applyBorder="1" applyAlignment="1" applyProtection="1">
      <alignment vertical="top" wrapText="1"/>
    </xf>
    <xf numFmtId="1" fontId="17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6" fillId="0" borderId="9" xfId="8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8" applyNumberFormat="1" applyFont="1" applyFill="1" applyBorder="1" applyAlignment="1" applyProtection="1">
      <alignment vertical="top"/>
    </xf>
    <xf numFmtId="0" fontId="17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6" fillId="0" borderId="1" xfId="8" applyNumberFormat="1" applyFont="1" applyBorder="1" applyAlignment="1" applyProtection="1">
      <alignment horizontal="right" vertical="top" wrapText="1"/>
    </xf>
    <xf numFmtId="1" fontId="8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8" fillId="0" borderId="21" xfId="8" applyNumberFormat="1" applyFont="1" applyBorder="1" applyAlignment="1" applyProtection="1">
      <alignment vertical="top" wrapText="1"/>
    </xf>
    <xf numFmtId="1" fontId="8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8" fillId="0" borderId="23" xfId="8" applyNumberFormat="1" applyFont="1" applyBorder="1" applyAlignment="1" applyProtection="1">
      <alignment vertical="top" wrapText="1"/>
    </xf>
    <xf numFmtId="1" fontId="8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9" fillId="0" borderId="1" xfId="10" applyFont="1" applyBorder="1" applyAlignment="1" applyProtection="1">
      <alignment horizontal="center" vertical="center" wrapText="1"/>
    </xf>
    <xf numFmtId="0" fontId="9" fillId="0" borderId="7" xfId="10" applyFont="1" applyBorder="1" applyAlignment="1" applyProtection="1">
      <alignment horizontal="center" vertical="center" wrapText="1"/>
    </xf>
    <xf numFmtId="0" fontId="9" fillId="0" borderId="3" xfId="10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11" fillId="0" borderId="1" xfId="10" applyFont="1" applyBorder="1" applyAlignment="1" applyProtection="1">
      <alignment vertical="center" wrapText="1"/>
    </xf>
    <xf numFmtId="0" fontId="10" fillId="0" borderId="1" xfId="10" applyFont="1" applyFill="1" applyBorder="1" applyProtection="1"/>
    <xf numFmtId="0" fontId="10" fillId="0" borderId="1" xfId="10" applyFont="1" applyBorder="1" applyAlignment="1" applyProtection="1">
      <alignment vertical="center" wrapText="1"/>
    </xf>
    <xf numFmtId="3" fontId="10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Fill="1" applyBorder="1" applyAlignment="1" applyProtection="1">
      <alignment vertical="center" wrapText="1"/>
    </xf>
    <xf numFmtId="0" fontId="11" fillId="0" borderId="1" xfId="10" applyFont="1" applyBorder="1" applyAlignment="1" applyProtection="1">
      <alignment horizontal="right" vertical="center" wrapText="1"/>
    </xf>
    <xf numFmtId="0" fontId="10" fillId="0" borderId="1" xfId="10" applyFont="1" applyBorder="1" applyAlignment="1" applyProtection="1">
      <alignment horizontal="left" vertical="center" wrapText="1"/>
    </xf>
    <xf numFmtId="3" fontId="11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Border="1" applyAlignment="1" applyProtection="1">
      <alignment wrapText="1"/>
    </xf>
    <xf numFmtId="0" fontId="10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vertical="center" wrapText="1"/>
    </xf>
    <xf numFmtId="0" fontId="10" fillId="0" borderId="20" xfId="10" applyFont="1" applyBorder="1" applyAlignment="1" applyProtection="1">
      <alignment vertical="center" wrapText="1"/>
    </xf>
    <xf numFmtId="49" fontId="10" fillId="0" borderId="7" xfId="10" applyNumberFormat="1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0" fontId="9" fillId="0" borderId="3" xfId="10" applyFont="1" applyBorder="1" applyAlignment="1" applyProtection="1">
      <alignment vertical="center" wrapText="1"/>
    </xf>
    <xf numFmtId="0" fontId="13" fillId="0" borderId="1" xfId="10" applyFont="1" applyBorder="1" applyAlignment="1" applyProtection="1">
      <alignment vertical="center" wrapText="1"/>
    </xf>
    <xf numFmtId="0" fontId="10" fillId="0" borderId="0" xfId="10" applyFont="1" applyBorder="1" applyAlignment="1" applyProtection="1">
      <alignment wrapText="1"/>
    </xf>
    <xf numFmtId="1" fontId="10" fillId="0" borderId="1" xfId="10" applyNumberFormat="1" applyFont="1" applyBorder="1" applyAlignment="1" applyProtection="1">
      <alignment vertical="center"/>
    </xf>
    <xf numFmtId="1" fontId="8" fillId="7" borderId="8" xfId="8" applyNumberFormat="1" applyFont="1" applyFill="1" applyBorder="1" applyAlignment="1" applyProtection="1">
      <alignment vertical="top" wrapText="1"/>
      <protection locked="0"/>
    </xf>
    <xf numFmtId="1" fontId="8" fillId="7" borderId="3" xfId="8" applyNumberFormat="1" applyFont="1" applyFill="1" applyBorder="1" applyAlignment="1" applyProtection="1">
      <alignment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0" fontId="10" fillId="0" borderId="0" xfId="9" applyFont="1" applyFill="1" applyAlignment="1" applyProtection="1">
      <alignment wrapText="1"/>
      <protection locked="0"/>
    </xf>
    <xf numFmtId="0" fontId="9" fillId="0" borderId="0" xfId="9" applyFont="1" applyBorder="1" applyAlignment="1" applyProtection="1">
      <alignment horizontal="centerContinuous" vertical="center" wrapText="1"/>
      <protection locked="0"/>
    </xf>
    <xf numFmtId="0" fontId="9" fillId="0" borderId="0" xfId="9" applyFont="1" applyFill="1" applyBorder="1" applyAlignment="1" applyProtection="1">
      <alignment horizontal="centerContinuous" vertical="center" wrapText="1"/>
      <protection locked="0"/>
    </xf>
    <xf numFmtId="1" fontId="10" fillId="0" borderId="0" xfId="9" applyNumberFormat="1" applyFont="1" applyBorder="1" applyAlignment="1" applyProtection="1">
      <alignment wrapText="1"/>
    </xf>
    <xf numFmtId="0" fontId="10" fillId="0" borderId="0" xfId="9" applyFont="1" applyAlignment="1" applyProtection="1">
      <alignment horizontal="centerContinuous" wrapText="1"/>
    </xf>
    <xf numFmtId="0" fontId="10" fillId="0" borderId="0" xfId="9" applyFont="1" applyAlignment="1" applyProtection="1">
      <alignment horizontal="center" wrapText="1"/>
    </xf>
    <xf numFmtId="0" fontId="9" fillId="0" borderId="0" xfId="9" applyFont="1" applyAlignment="1" applyProtection="1">
      <alignment wrapText="1"/>
    </xf>
    <xf numFmtId="0" fontId="9" fillId="0" borderId="1" xfId="9" applyFont="1" applyBorder="1" applyAlignment="1" applyProtection="1">
      <alignment horizontal="center" vertical="center" wrapText="1"/>
    </xf>
    <xf numFmtId="14" fontId="9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horizontal="center" wrapText="1"/>
    </xf>
    <xf numFmtId="49" fontId="9" fillId="0" borderId="1" xfId="9" applyNumberFormat="1" applyFont="1" applyFill="1" applyBorder="1" applyAlignment="1" applyProtection="1">
      <alignment horizontal="center" vertical="center" wrapText="1"/>
    </xf>
    <xf numFmtId="0" fontId="11" fillId="0" borderId="1" xfId="9" applyFont="1" applyBorder="1" applyAlignment="1" applyProtection="1">
      <alignment wrapText="1"/>
    </xf>
    <xf numFmtId="49" fontId="11" fillId="0" borderId="1" xfId="9" applyNumberFormat="1" applyFont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horizontal="center" wrapText="1"/>
    </xf>
    <xf numFmtId="0" fontId="10" fillId="0" borderId="1" xfId="9" applyFont="1" applyFill="1" applyBorder="1" applyAlignment="1" applyProtection="1">
      <alignment wrapText="1"/>
    </xf>
    <xf numFmtId="49" fontId="10" fillId="0" borderId="1" xfId="9" applyNumberFormat="1" applyFont="1" applyFill="1" applyBorder="1" applyAlignment="1" applyProtection="1">
      <alignment horizontal="center" wrapText="1"/>
    </xf>
    <xf numFmtId="0" fontId="9" fillId="0" borderId="1" xfId="9" applyFont="1" applyBorder="1" applyAlignment="1" applyProtection="1">
      <alignment horizontal="right" wrapText="1"/>
    </xf>
    <xf numFmtId="49" fontId="9" fillId="0" borderId="1" xfId="9" applyNumberFormat="1" applyFont="1" applyBorder="1" applyAlignment="1" applyProtection="1">
      <alignment horizontal="center" wrapText="1"/>
    </xf>
    <xf numFmtId="49" fontId="11" fillId="0" borderId="1" xfId="9" applyNumberFormat="1" applyFont="1" applyBorder="1" applyAlignment="1" applyProtection="1">
      <alignment horizontal="center" wrapText="1"/>
    </xf>
    <xf numFmtId="1" fontId="10" fillId="0" borderId="1" xfId="9" applyNumberFormat="1" applyFont="1" applyFill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10" fillId="0" borderId="0" xfId="9" applyNumberFormat="1" applyFont="1" applyBorder="1" applyAlignment="1" applyProtection="1">
      <alignment wrapText="1"/>
    </xf>
    <xf numFmtId="1" fontId="10" fillId="0" borderId="0" xfId="9" applyNumberFormat="1" applyFont="1" applyFill="1" applyBorder="1" applyAlignment="1" applyProtection="1">
      <alignment wrapText="1"/>
    </xf>
    <xf numFmtId="0" fontId="9" fillId="0" borderId="0" xfId="9" applyFont="1" applyAlignment="1" applyProtection="1">
      <alignment horizontal="center"/>
    </xf>
    <xf numFmtId="1" fontId="10" fillId="0" borderId="1" xfId="11" applyNumberFormat="1" applyFont="1" applyFill="1" applyBorder="1" applyAlignment="1" applyProtection="1">
      <alignment vertical="center"/>
    </xf>
    <xf numFmtId="1" fontId="10" fillId="0" borderId="3" xfId="11" applyNumberFormat="1" applyFont="1" applyFill="1" applyBorder="1" applyAlignment="1" applyProtection="1">
      <alignment vertical="center"/>
    </xf>
    <xf numFmtId="0" fontId="9" fillId="0" borderId="0" xfId="11" applyFont="1" applyBorder="1" applyAlignment="1" applyProtection="1">
      <alignment vertical="center" wrapText="1"/>
      <protection locked="0"/>
    </xf>
    <xf numFmtId="49" fontId="9" fillId="0" borderId="0" xfId="11" applyNumberFormat="1" applyFont="1" applyBorder="1" applyAlignment="1" applyProtection="1">
      <alignment horizontal="center" vertical="center" wrapText="1"/>
      <protection locked="0"/>
    </xf>
    <xf numFmtId="0" fontId="10" fillId="0" borderId="0" xfId="11" applyFont="1" applyBorder="1" applyProtection="1">
      <protection locked="0"/>
    </xf>
    <xf numFmtId="0" fontId="10" fillId="0" borderId="0" xfId="7" applyFont="1" applyProtection="1">
      <protection locked="0"/>
    </xf>
    <xf numFmtId="0" fontId="9" fillId="0" borderId="0" xfId="6" applyFont="1" applyAlignment="1" applyProtection="1">
      <alignment horizontal="centerContinuous"/>
      <protection locked="0"/>
    </xf>
    <xf numFmtId="0" fontId="10" fillId="0" borderId="0" xfId="6" applyFont="1" applyProtection="1">
      <protection locked="0"/>
    </xf>
    <xf numFmtId="0" fontId="10" fillId="0" borderId="0" xfId="6" applyFont="1" applyAlignment="1" applyProtection="1">
      <alignment horizontal="left" vertical="center" wrapText="1"/>
      <protection locked="0"/>
    </xf>
    <xf numFmtId="0" fontId="10" fillId="0" borderId="0" xfId="6" applyFont="1" applyAlignment="1" applyProtection="1">
      <alignment vertical="center" wrapText="1"/>
      <protection locked="0"/>
    </xf>
    <xf numFmtId="0" fontId="9" fillId="0" borderId="0" xfId="6" applyFont="1" applyProtection="1">
      <protection locked="0"/>
    </xf>
    <xf numFmtId="0" fontId="10" fillId="0" borderId="0" xfId="6" applyFont="1" applyAlignment="1" applyProtection="1">
      <protection locked="0"/>
    </xf>
    <xf numFmtId="0" fontId="9" fillId="0" borderId="0" xfId="6" applyFont="1" applyBorder="1" applyAlignment="1" applyProtection="1">
      <alignment horizontal="centerContinuous"/>
      <protection locked="0"/>
    </xf>
    <xf numFmtId="0" fontId="9" fillId="0" borderId="1" xfId="6" applyFont="1" applyBorder="1" applyAlignment="1" applyProtection="1">
      <alignment horizontal="centerContinuous" vertical="center" wrapText="1"/>
    </xf>
    <xf numFmtId="0" fontId="9" fillId="0" borderId="1" xfId="6" applyFont="1" applyBorder="1" applyAlignment="1" applyProtection="1">
      <alignment horizontal="center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Continuous"/>
    </xf>
    <xf numFmtId="0" fontId="9" fillId="0" borderId="1" xfId="6" applyFont="1" applyBorder="1" applyAlignment="1" applyProtection="1">
      <alignment horizontal="center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vertical="justify" wrapText="1"/>
    </xf>
    <xf numFmtId="49" fontId="9" fillId="2" borderId="1" xfId="6" applyNumberFormat="1" applyFont="1" applyFill="1" applyBorder="1" applyAlignment="1" applyProtection="1">
      <alignment vertical="justify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right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Protection="1"/>
    <xf numFmtId="0" fontId="9" fillId="0" borderId="1" xfId="6" applyFont="1" applyBorder="1" applyAlignment="1" applyProtection="1">
      <alignment horizontal="left"/>
    </xf>
    <xf numFmtId="0" fontId="9" fillId="0" borderId="1" xfId="6" applyFont="1" applyBorder="1" applyAlignment="1" applyProtection="1">
      <alignment vertical="top" wrapText="1"/>
    </xf>
    <xf numFmtId="0" fontId="9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wrapText="1"/>
    </xf>
    <xf numFmtId="0" fontId="10" fillId="0" borderId="1" xfId="6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vertical="justify" wrapText="1"/>
    </xf>
    <xf numFmtId="49" fontId="10" fillId="2" borderId="3" xfId="6" applyNumberFormat="1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vertical="justify"/>
    </xf>
    <xf numFmtId="49" fontId="10" fillId="0" borderId="2" xfId="6" applyNumberFormat="1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vertical="justify"/>
    </xf>
    <xf numFmtId="1" fontId="10" fillId="2" borderId="7" xfId="6" applyNumberFormat="1" applyFont="1" applyFill="1" applyBorder="1" applyAlignment="1" applyProtection="1">
      <alignment horizontal="center" vertical="center" wrapText="1"/>
    </xf>
    <xf numFmtId="1" fontId="10" fillId="0" borderId="0" xfId="6" applyNumberFormat="1" applyFont="1" applyAlignment="1" applyProtection="1">
      <alignment vertical="center" wrapText="1"/>
      <protection locked="0"/>
    </xf>
    <xf numFmtId="1" fontId="10" fillId="0" borderId="0" xfId="6" applyNumberFormat="1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49" fontId="10" fillId="0" borderId="0" xfId="3" applyNumberFormat="1" applyFont="1" applyAlignment="1" applyProtection="1">
      <alignment horizontal="left" vertical="center" wrapText="1"/>
      <protection locked="0"/>
    </xf>
    <xf numFmtId="0" fontId="10" fillId="0" borderId="0" xfId="3" applyFont="1" applyProtection="1">
      <protection locked="0"/>
    </xf>
    <xf numFmtId="49" fontId="10" fillId="0" borderId="0" xfId="7" applyNumberFormat="1" applyFont="1" applyProtection="1">
      <protection locked="0"/>
    </xf>
    <xf numFmtId="0" fontId="9" fillId="0" borderId="3" xfId="3" applyFont="1" applyBorder="1" applyAlignment="1" applyProtection="1">
      <alignment horizontal="centerContinuous" vertical="center" wrapText="1"/>
    </xf>
    <xf numFmtId="49" fontId="9" fillId="0" borderId="4" xfId="3" applyNumberFormat="1" applyFont="1" applyBorder="1" applyAlignment="1" applyProtection="1">
      <alignment horizontal="center" vertical="center" wrapText="1"/>
    </xf>
    <xf numFmtId="1" fontId="9" fillId="0" borderId="7" xfId="3" applyNumberFormat="1" applyFont="1" applyBorder="1" applyAlignment="1" applyProtection="1">
      <alignment horizontal="centerContinuous" vertical="center" wrapText="1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right" vertical="center" wrapText="1"/>
    </xf>
    <xf numFmtId="49" fontId="9" fillId="0" borderId="1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right" vertical="center" wrapText="1"/>
    </xf>
    <xf numFmtId="0" fontId="10" fillId="0" borderId="0" xfId="3" applyFont="1" applyBorder="1" applyAlignment="1" applyProtection="1">
      <alignment horizontal="left" vertical="center" wrapText="1"/>
    </xf>
    <xf numFmtId="0" fontId="9" fillId="0" borderId="7" xfId="3" applyFont="1" applyBorder="1" applyAlignment="1" applyProtection="1">
      <alignment horizontal="centerContinuous" vertical="center" wrapText="1"/>
    </xf>
    <xf numFmtId="0" fontId="10" fillId="0" borderId="1" xfId="3" applyFont="1" applyBorder="1" applyAlignment="1" applyProtection="1">
      <alignment horizontal="right"/>
    </xf>
    <xf numFmtId="0" fontId="10" fillId="0" borderId="1" xfId="3" applyFont="1" applyBorder="1" applyAlignment="1" applyProtection="1">
      <alignment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0" fontId="10" fillId="0" borderId="1" xfId="3" quotePrefix="1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center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1" fontId="10" fillId="0" borderId="0" xfId="6" applyNumberFormat="1" applyFont="1" applyBorder="1" applyAlignment="1" applyProtection="1">
      <alignment vertical="justify" wrapText="1"/>
      <protection locked="0"/>
    </xf>
    <xf numFmtId="0" fontId="10" fillId="0" borderId="0" xfId="4" applyFont="1" applyAlignment="1" applyProtection="1">
      <alignment vertical="center" wrapText="1"/>
      <protection locked="0"/>
    </xf>
    <xf numFmtId="49" fontId="10" fillId="0" borderId="0" xfId="4" applyNumberFormat="1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Continuous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4" applyFont="1" applyProtection="1">
      <protection locked="0"/>
    </xf>
    <xf numFmtId="1" fontId="10" fillId="0" borderId="0" xfId="4" applyNumberFormat="1" applyFont="1" applyAlignment="1" applyProtection="1">
      <alignment horizontal="centerContinuous" vertical="center" wrapText="1"/>
    </xf>
    <xf numFmtId="1" fontId="10" fillId="0" borderId="0" xfId="4" applyNumberFormat="1" applyFont="1" applyAlignment="1" applyProtection="1">
      <alignment vertical="center" wrapText="1"/>
      <protection locked="0"/>
    </xf>
    <xf numFmtId="0" fontId="9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9" fillId="0" borderId="0" xfId="1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0" fontId="8" fillId="0" borderId="0" xfId="8" applyFont="1" applyBorder="1" applyAlignment="1" applyProtection="1">
      <alignment vertical="top"/>
      <protection locked="0"/>
    </xf>
    <xf numFmtId="49" fontId="6" fillId="0" borderId="0" xfId="8" applyNumberFormat="1" applyFont="1" applyBorder="1" applyAlignment="1" applyProtection="1">
      <alignment vertical="top" wrapText="1"/>
      <protection locked="0"/>
    </xf>
    <xf numFmtId="1" fontId="8" fillId="0" borderId="0" xfId="8" applyNumberFormat="1" applyFont="1" applyBorder="1" applyAlignment="1" applyProtection="1">
      <alignment vertical="top" wrapText="1"/>
      <protection locked="0"/>
    </xf>
    <xf numFmtId="1" fontId="10" fillId="0" borderId="1" xfId="4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8" applyFont="1" applyFill="1" applyAlignment="1" applyProtection="1">
      <alignment horizontal="right" vertical="top" wrapText="1"/>
      <protection locked="0"/>
    </xf>
    <xf numFmtId="1" fontId="9" fillId="0" borderId="1" xfId="6" applyNumberFormat="1" applyFont="1" applyBorder="1" applyAlignment="1" applyProtection="1">
      <alignment vertical="center" wrapText="1"/>
    </xf>
    <xf numFmtId="1" fontId="8" fillId="3" borderId="3" xfId="8" applyNumberFormat="1" applyFont="1" applyFill="1" applyBorder="1" applyAlignment="1" applyProtection="1">
      <alignment horizontal="center" vertical="top" wrapText="1"/>
      <protection locked="0"/>
    </xf>
    <xf numFmtId="1" fontId="10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16" fillId="6" borderId="1" xfId="8" applyFont="1" applyFill="1" applyBorder="1" applyAlignment="1" applyProtection="1">
      <alignment horizontal="left" vertical="top" wrapText="1"/>
    </xf>
    <xf numFmtId="1" fontId="16" fillId="6" borderId="1" xfId="8" applyNumberFormat="1" applyFont="1" applyFill="1" applyBorder="1" applyAlignment="1" applyProtection="1">
      <alignment vertical="top" wrapText="1"/>
    </xf>
    <xf numFmtId="0" fontId="16" fillId="6" borderId="28" xfId="8" applyFont="1" applyFill="1" applyBorder="1" applyAlignment="1" applyProtection="1">
      <alignment horizontal="left" vertical="top" wrapText="1"/>
    </xf>
    <xf numFmtId="0" fontId="16" fillId="6" borderId="20" xfId="8" applyFont="1" applyFill="1" applyBorder="1" applyAlignment="1" applyProtection="1">
      <alignment vertical="top" wrapText="1"/>
    </xf>
    <xf numFmtId="0" fontId="16" fillId="6" borderId="29" xfId="8" applyFont="1" applyFill="1" applyBorder="1" applyAlignment="1" applyProtection="1">
      <alignment vertical="top" wrapText="1"/>
    </xf>
    <xf numFmtId="49" fontId="16" fillId="6" borderId="27" xfId="8" applyNumberFormat="1" applyFont="1" applyFill="1" applyBorder="1" applyAlignment="1" applyProtection="1">
      <alignment vertical="center" wrapText="1"/>
    </xf>
    <xf numFmtId="0" fontId="16" fillId="6" borderId="1" xfId="8" applyFont="1" applyFill="1" applyBorder="1" applyAlignment="1" applyProtection="1">
      <alignment vertical="top" wrapText="1"/>
    </xf>
    <xf numFmtId="0" fontId="3" fillId="0" borderId="0" xfId="5" applyNumberFormat="1" applyFont="1" applyAlignment="1" applyProtection="1">
      <alignment horizontal="center" vertical="center" wrapText="1"/>
      <protection locked="0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9" fillId="0" borderId="0" xfId="11" applyFont="1" applyBorder="1" applyAlignment="1" applyProtection="1">
      <alignment horizontal="left" wrapText="1"/>
      <protection locked="0"/>
    </xf>
    <xf numFmtId="0" fontId="10" fillId="0" borderId="1" xfId="6" applyFont="1" applyBorder="1" applyAlignment="1" applyProtection="1"/>
    <xf numFmtId="49" fontId="10" fillId="0" borderId="1" xfId="6" applyNumberFormat="1" applyFont="1" applyBorder="1" applyAlignment="1" applyProtection="1">
      <alignment horizontal="center" vertical="center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3" borderId="1" xfId="6" applyNumberFormat="1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3" fontId="9" fillId="0" borderId="7" xfId="10" applyNumberFormat="1" applyFont="1" applyFill="1" applyBorder="1" applyAlignment="1" applyProtection="1">
      <alignment vertical="center"/>
    </xf>
    <xf numFmtId="0" fontId="8" fillId="0" borderId="1" xfId="8" applyFont="1" applyBorder="1" applyAlignment="1" applyProtection="1">
      <alignment vertical="top"/>
      <protection locked="0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9" fillId="0" borderId="0" xfId="10" applyFont="1" applyBorder="1" applyAlignment="1" applyProtection="1">
      <alignment horizontal="centerContinuous" vertical="center" wrapText="1"/>
    </xf>
    <xf numFmtId="0" fontId="10" fillId="0" borderId="0" xfId="10" applyFont="1" applyBorder="1" applyAlignment="1" applyProtection="1">
      <alignment horizontal="centerContinuous"/>
    </xf>
    <xf numFmtId="0" fontId="10" fillId="0" borderId="26" xfId="10" applyFont="1" applyBorder="1" applyAlignment="1" applyProtection="1">
      <alignment horizontal="centerContinuous"/>
    </xf>
    <xf numFmtId="0" fontId="10" fillId="0" borderId="0" xfId="10" applyFont="1" applyAlignment="1" applyProtection="1">
      <alignment horizontal="centerContinuous" wrapText="1"/>
    </xf>
    <xf numFmtId="0" fontId="9" fillId="0" borderId="0" xfId="8" applyFont="1" applyBorder="1" applyAlignment="1" applyProtection="1">
      <alignment vertical="top" wrapText="1"/>
    </xf>
    <xf numFmtId="0" fontId="9" fillId="0" borderId="0" xfId="9" applyFont="1" applyBorder="1" applyAlignment="1" applyProtection="1">
      <alignment horizontal="centerContinuous" vertical="center" wrapText="1"/>
    </xf>
    <xf numFmtId="0" fontId="9" fillId="0" borderId="0" xfId="9" applyFont="1" applyFill="1" applyBorder="1" applyAlignment="1" applyProtection="1">
      <alignment horizontal="centerContinuous" vertical="center" wrapText="1"/>
    </xf>
    <xf numFmtId="0" fontId="9" fillId="0" borderId="0" xfId="8" applyFont="1" applyBorder="1" applyAlignment="1" applyProtection="1">
      <alignment horizontal="left" vertical="top"/>
    </xf>
    <xf numFmtId="0" fontId="9" fillId="0" borderId="0" xfId="8" applyFont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 wrapText="1"/>
    </xf>
    <xf numFmtId="0" fontId="9" fillId="0" borderId="0" xfId="9" applyFont="1" applyFill="1" applyBorder="1" applyAlignment="1" applyProtection="1">
      <alignment horizontal="right" vertical="center" wrapText="1"/>
    </xf>
    <xf numFmtId="0" fontId="9" fillId="0" borderId="0" xfId="11" applyFont="1" applyAlignment="1" applyProtection="1">
      <alignment horizontal="centerContinuous" wrapText="1"/>
    </xf>
    <xf numFmtId="49" fontId="9" fillId="0" borderId="0" xfId="11" applyNumberFormat="1" applyFont="1" applyAlignment="1" applyProtection="1">
      <alignment horizontal="center" wrapText="1"/>
    </xf>
    <xf numFmtId="0" fontId="9" fillId="0" borderId="0" xfId="11" applyFont="1" applyAlignment="1" applyProtection="1">
      <alignment horizontal="centerContinuous"/>
    </xf>
    <xf numFmtId="0" fontId="10" fillId="0" borderId="0" xfId="11" applyFont="1" applyProtection="1"/>
    <xf numFmtId="0" fontId="8" fillId="0" borderId="0" xfId="11" applyFont="1" applyAlignment="1" applyProtection="1">
      <alignment horizontal="left"/>
    </xf>
    <xf numFmtId="0" fontId="9" fillId="0" borderId="0" xfId="11" applyFont="1" applyBorder="1" applyAlignment="1" applyProtection="1">
      <alignment horizontal="left" vertical="top" wrapText="1"/>
    </xf>
    <xf numFmtId="0" fontId="9" fillId="0" borderId="0" xfId="11" applyFont="1" applyProtection="1"/>
    <xf numFmtId="0" fontId="9" fillId="0" borderId="0" xfId="9" applyFont="1" applyAlignment="1" applyProtection="1">
      <alignment horizontal="right" wrapText="1"/>
    </xf>
    <xf numFmtId="0" fontId="9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10" fillId="0" borderId="0" xfId="6" applyFont="1" applyBorder="1" applyAlignment="1" applyProtection="1">
      <alignment vertical="justify" wrapText="1"/>
    </xf>
    <xf numFmtId="0" fontId="10" fillId="0" borderId="0" xfId="6" applyFont="1" applyBorder="1" applyAlignment="1" applyProtection="1">
      <alignment horizontal="center" vertical="justify" wrapText="1"/>
    </xf>
    <xf numFmtId="0" fontId="10" fillId="0" borderId="0" xfId="6" applyFont="1" applyProtection="1"/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Alignment="1" applyProtection="1">
      <alignment horizontal="left" vertical="center" wrapText="1"/>
    </xf>
    <xf numFmtId="0" fontId="9" fillId="0" borderId="0" xfId="3" applyFont="1" applyAlignment="1" applyProtection="1">
      <alignment horizontal="center" vertical="center"/>
    </xf>
    <xf numFmtId="49" fontId="9" fillId="0" borderId="0" xfId="3" applyNumberFormat="1" applyFont="1" applyAlignment="1" applyProtection="1">
      <alignment horizontal="center" vertical="center"/>
    </xf>
    <xf numFmtId="1" fontId="9" fillId="0" borderId="0" xfId="3" applyNumberFormat="1" applyFont="1" applyAlignment="1" applyProtection="1">
      <alignment horizontal="center" vertical="center"/>
    </xf>
    <xf numFmtId="0" fontId="9" fillId="0" borderId="0" xfId="6" applyFont="1" applyAlignment="1" applyProtection="1">
      <alignment horizontal="left" vertical="justify"/>
    </xf>
    <xf numFmtId="1" fontId="9" fillId="0" borderId="0" xfId="6" applyNumberFormat="1" applyFont="1" applyBorder="1" applyAlignment="1" applyProtection="1">
      <alignment vertical="justify" wrapText="1"/>
    </xf>
    <xf numFmtId="0" fontId="9" fillId="0" borderId="0" xfId="3" applyFont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left" vertical="center" wrapText="1"/>
    </xf>
    <xf numFmtId="1" fontId="10" fillId="0" borderId="0" xfId="3" applyNumberFormat="1" applyFont="1" applyAlignment="1" applyProtection="1">
      <alignment horizontal="left" vertical="center" wrapText="1"/>
    </xf>
    <xf numFmtId="0" fontId="9" fillId="0" borderId="0" xfId="3" applyFont="1" applyProtection="1"/>
    <xf numFmtId="0" fontId="9" fillId="0" borderId="0" xfId="6" applyFont="1" applyAlignment="1" applyProtection="1">
      <alignment vertical="justify"/>
    </xf>
    <xf numFmtId="0" fontId="8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/>
    </xf>
    <xf numFmtId="49" fontId="9" fillId="0" borderId="0" xfId="6" applyNumberFormat="1" applyFont="1" applyBorder="1" applyAlignment="1" applyProtection="1">
      <alignment vertical="justify" wrapText="1"/>
    </xf>
    <xf numFmtId="0" fontId="9" fillId="0" borderId="0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166" fontId="9" fillId="0" borderId="0" xfId="8" applyNumberFormat="1" applyFont="1" applyBorder="1" applyAlignment="1" applyProtection="1">
      <alignment horizontal="left" vertical="top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6" applyNumberFormat="1" applyFont="1" applyAlignment="1">
      <alignment horizontal="center"/>
    </xf>
    <xf numFmtId="0" fontId="4" fillId="0" borderId="0" xfId="6" applyFont="1" applyAlignment="1" applyProtection="1">
      <alignment horizontal="center"/>
      <protection locked="0"/>
    </xf>
    <xf numFmtId="0" fontId="4" fillId="0" borderId="0" xfId="6" applyFont="1" applyAlignment="1">
      <alignment horizontal="center"/>
    </xf>
    <xf numFmtId="0" fontId="4" fillId="0" borderId="0" xfId="7" applyFont="1" applyAlignment="1"/>
    <xf numFmtId="0" fontId="3" fillId="0" borderId="0" xfId="7" applyFont="1" applyBorder="1"/>
    <xf numFmtId="0" fontId="3" fillId="0" borderId="0" xfId="7" applyFont="1"/>
    <xf numFmtId="0" fontId="4" fillId="0" borderId="0" xfId="7" applyFont="1" applyProtection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9" fillId="0" borderId="0" xfId="7" applyFont="1" applyBorder="1" applyProtection="1"/>
    <xf numFmtId="0" fontId="10" fillId="0" borderId="0" xfId="7" applyFont="1" applyBorder="1" applyProtection="1"/>
    <xf numFmtId="1" fontId="10" fillId="0" borderId="0" xfId="7" applyNumberFormat="1" applyFont="1" applyBorder="1" applyProtection="1"/>
    <xf numFmtId="1" fontId="10" fillId="0" borderId="0" xfId="7" applyNumberFormat="1" applyFont="1" applyProtection="1">
      <protection locked="0"/>
    </xf>
    <xf numFmtId="49" fontId="10" fillId="0" borderId="0" xfId="7" applyNumberFormat="1" applyFont="1" applyProtection="1"/>
    <xf numFmtId="1" fontId="10" fillId="0" borderId="0" xfId="7" applyNumberFormat="1" applyFont="1" applyProtection="1"/>
    <xf numFmtId="0" fontId="8" fillId="0" borderId="0" xfId="8" applyFont="1" applyAlignment="1" applyProtection="1">
      <alignment vertical="top"/>
    </xf>
    <xf numFmtId="0" fontId="8" fillId="0" borderId="0" xfId="8" applyFont="1" applyAlignment="1" applyProtection="1">
      <alignment vertical="top" wrapText="1"/>
    </xf>
    <xf numFmtId="0" fontId="9" fillId="0" borderId="0" xfId="7" applyFont="1" applyAlignment="1">
      <alignment horizontal="center"/>
    </xf>
    <xf numFmtId="0" fontId="10" fillId="0" borderId="0" xfId="7" applyFont="1" applyAlignment="1" applyProtection="1"/>
    <xf numFmtId="0" fontId="10" fillId="0" borderId="0" xfId="7" applyFont="1" applyAlignment="1"/>
    <xf numFmtId="0" fontId="10" fillId="0" borderId="0" xfId="7" applyFont="1" applyAlignment="1" applyProtection="1">
      <protection locked="0"/>
    </xf>
    <xf numFmtId="0" fontId="9" fillId="0" borderId="0" xfId="11" applyFont="1"/>
    <xf numFmtId="0" fontId="9" fillId="0" borderId="0" xfId="11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11" applyFont="1" applyAlignment="1" applyProtection="1">
      <alignment wrapText="1"/>
      <protection locked="0"/>
    </xf>
    <xf numFmtId="49" fontId="10" fillId="0" borderId="0" xfId="11" applyNumberFormat="1" applyFont="1" applyAlignment="1" applyProtection="1">
      <alignment horizontal="center" wrapText="1"/>
      <protection locked="0"/>
    </xf>
    <xf numFmtId="0" fontId="10" fillId="0" borderId="0" xfId="11" applyFont="1" applyProtection="1">
      <protection locked="0"/>
    </xf>
    <xf numFmtId="0" fontId="10" fillId="0" borderId="0" xfId="11" applyFont="1" applyAlignment="1">
      <alignment wrapText="1"/>
    </xf>
    <xf numFmtId="49" fontId="10" fillId="0" borderId="0" xfId="11" applyNumberFormat="1" applyFont="1" applyAlignment="1">
      <alignment horizontal="center" wrapText="1"/>
    </xf>
    <xf numFmtId="0" fontId="8" fillId="0" borderId="0" xfId="8" applyFont="1" applyFill="1" applyAlignment="1" applyProtection="1">
      <alignment vertical="top"/>
    </xf>
    <xf numFmtId="0" fontId="8" fillId="0" borderId="0" xfId="8" applyFont="1" applyFill="1" applyAlignment="1" applyProtection="1">
      <alignment horizontal="right" vertical="top" wrapText="1"/>
    </xf>
    <xf numFmtId="0" fontId="10" fillId="0" borderId="0" xfId="9" applyFont="1" applyFill="1" applyAlignment="1" applyProtection="1">
      <alignment wrapText="1"/>
    </xf>
    <xf numFmtId="0" fontId="10" fillId="0" borderId="0" xfId="10" applyFont="1" applyProtection="1"/>
    <xf numFmtId="0" fontId="10" fillId="0" borderId="0" xfId="10" applyFont="1"/>
    <xf numFmtId="0" fontId="4" fillId="0" borderId="0" xfId="10" applyFont="1" applyAlignment="1" applyProtection="1">
      <alignment horizontal="left" wrapText="1"/>
    </xf>
    <xf numFmtId="0" fontId="9" fillId="0" borderId="0" xfId="10" applyFont="1" applyAlignment="1" applyProtection="1">
      <alignment horizontal="right"/>
    </xf>
    <xf numFmtId="0" fontId="10" fillId="0" borderId="1" xfId="10" applyFont="1" applyBorder="1" applyProtection="1"/>
    <xf numFmtId="49" fontId="10" fillId="0" borderId="1" xfId="10" applyNumberFormat="1" applyFont="1" applyBorder="1" applyAlignment="1" applyProtection="1">
      <alignment horizontal="center" wrapText="1"/>
    </xf>
    <xf numFmtId="1" fontId="10" fillId="3" borderId="1" xfId="10" applyNumberFormat="1" applyFont="1" applyFill="1" applyBorder="1" applyProtection="1">
      <protection locked="0"/>
    </xf>
    <xf numFmtId="49" fontId="11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1" fontId="10" fillId="0" borderId="1" xfId="10" applyNumberFormat="1" applyFont="1" applyBorder="1" applyProtection="1"/>
    <xf numFmtId="0" fontId="11" fillId="0" borderId="1" xfId="10" applyFont="1" applyBorder="1" applyAlignment="1" applyProtection="1">
      <alignment horizontal="center" wrapText="1"/>
    </xf>
    <xf numFmtId="1" fontId="10" fillId="5" borderId="1" xfId="10" applyNumberFormat="1" applyFont="1" applyFill="1" applyBorder="1" applyProtection="1">
      <protection locked="0"/>
    </xf>
    <xf numFmtId="0" fontId="11" fillId="0" borderId="1" xfId="10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centerContinuous" wrapText="1"/>
    </xf>
    <xf numFmtId="49" fontId="9" fillId="0" borderId="1" xfId="10" applyNumberFormat="1" applyFont="1" applyBorder="1" applyAlignment="1" applyProtection="1">
      <alignment horizontal="centerContinuous" wrapText="1"/>
    </xf>
    <xf numFmtId="3" fontId="10" fillId="0" borderId="1" xfId="10" applyNumberFormat="1" applyFont="1" applyFill="1" applyBorder="1" applyProtection="1"/>
    <xf numFmtId="0" fontId="10" fillId="0" borderId="0" xfId="10" applyFont="1" applyBorder="1" applyAlignment="1" applyProtection="1">
      <alignment wrapText="1"/>
      <protection locked="0"/>
    </xf>
    <xf numFmtId="0" fontId="18" fillId="0" borderId="0" xfId="10" applyFont="1" applyBorder="1" applyAlignment="1">
      <alignment vertical="center" wrapText="1"/>
    </xf>
    <xf numFmtId="0" fontId="18" fillId="0" borderId="0" xfId="10" applyFont="1" applyBorder="1" applyAlignment="1" applyProtection="1">
      <alignment vertical="center" wrapText="1"/>
      <protection locked="0"/>
    </xf>
    <xf numFmtId="1" fontId="10" fillId="0" borderId="0" xfId="10" applyNumberFormat="1" applyFont="1" applyProtection="1">
      <protection locked="0"/>
    </xf>
    <xf numFmtId="0" fontId="10" fillId="0" borderId="0" xfId="10" applyFont="1" applyBorder="1" applyAlignment="1">
      <alignment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0" fillId="0" borderId="0" xfId="10" applyFont="1" applyBorder="1"/>
    <xf numFmtId="0" fontId="10" fillId="0" borderId="0" xfId="10" applyFont="1" applyAlignment="1">
      <alignment wrapText="1"/>
    </xf>
    <xf numFmtId="0" fontId="8" fillId="0" borderId="0" xfId="8" applyFont="1" applyAlignment="1" applyProtection="1">
      <alignment horizontal="right" vertical="top" wrapText="1"/>
      <protection locked="0"/>
    </xf>
    <xf numFmtId="0" fontId="8" fillId="0" borderId="0" xfId="8" applyFont="1" applyAlignment="1" applyProtection="1">
      <alignment horizontal="right" vertical="top"/>
      <protection locked="0"/>
    </xf>
    <xf numFmtId="49" fontId="19" fillId="0" borderId="1" xfId="10" applyNumberFormat="1" applyFont="1" applyBorder="1" applyAlignment="1" applyProtection="1">
      <alignment horizontal="centerContinuous" wrapText="1"/>
    </xf>
    <xf numFmtId="1" fontId="10" fillId="4" borderId="1" xfId="6" applyNumberFormat="1" applyFont="1" applyFill="1" applyBorder="1" applyAlignment="1" applyProtection="1">
      <alignment vertical="center" wrapText="1"/>
      <protection locked="0"/>
    </xf>
    <xf numFmtId="0" fontId="20" fillId="0" borderId="0" xfId="7" applyFont="1" applyProtection="1"/>
    <xf numFmtId="0" fontId="20" fillId="0" borderId="0" xfId="7" applyFont="1"/>
    <xf numFmtId="0" fontId="6" fillId="0" borderId="0" xfId="8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8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9" fillId="0" borderId="0" xfId="8" applyFont="1" applyBorder="1" applyAlignment="1" applyProtection="1">
      <alignment horizontal="left" vertical="top" wrapText="1"/>
    </xf>
    <xf numFmtId="165" fontId="10" fillId="0" borderId="23" xfId="8" applyNumberFormat="1" applyFont="1" applyBorder="1" applyAlignment="1" applyProtection="1">
      <alignment horizontal="left" vertical="top" wrapText="1"/>
    </xf>
    <xf numFmtId="0" fontId="4" fillId="0" borderId="0" xfId="10" applyFont="1" applyAlignment="1" applyProtection="1">
      <alignment horizontal="left" wrapText="1"/>
    </xf>
    <xf numFmtId="0" fontId="9" fillId="0" borderId="0" xfId="10" applyFont="1" applyBorder="1" applyAlignment="1" applyProtection="1">
      <alignment horizontal="left" wrapText="1"/>
    </xf>
    <xf numFmtId="0" fontId="10" fillId="0" borderId="0" xfId="9" applyFont="1" applyFill="1" applyAlignment="1" applyProtection="1">
      <alignment horizontal="center" wrapText="1"/>
      <protection locked="0"/>
    </xf>
    <xf numFmtId="0" fontId="9" fillId="0" borderId="0" xfId="11" applyFont="1" applyAlignment="1">
      <alignment horizontal="center" wrapText="1"/>
    </xf>
    <xf numFmtId="0" fontId="9" fillId="0" borderId="0" xfId="11" applyFont="1" applyBorder="1" applyAlignment="1" applyProtection="1">
      <alignment horizontal="left"/>
      <protection locked="0"/>
    </xf>
    <xf numFmtId="0" fontId="9" fillId="0" borderId="0" xfId="8" applyNumberFormat="1" applyFont="1" applyBorder="1" applyAlignment="1" applyProtection="1">
      <alignment horizontal="left" vertical="top" wrapText="1"/>
    </xf>
    <xf numFmtId="0" fontId="9" fillId="0" borderId="0" xfId="11" applyFont="1" applyBorder="1" applyAlignment="1" applyProtection="1">
      <alignment horizontal="left" vertical="center" wrapText="1"/>
      <protection locked="0"/>
    </xf>
    <xf numFmtId="0" fontId="8" fillId="0" borderId="0" xfId="11" applyFont="1" applyAlignment="1" applyProtection="1">
      <alignment horizontal="left"/>
    </xf>
    <xf numFmtId="0" fontId="8" fillId="0" borderId="0" xfId="11" applyFont="1" applyAlignment="1" applyProtection="1">
      <alignment horizontal="right"/>
    </xf>
    <xf numFmtId="166" fontId="9" fillId="0" borderId="23" xfId="8" applyNumberFormat="1" applyFont="1" applyBorder="1" applyAlignment="1" applyProtection="1">
      <alignment horizontal="left" vertical="top" wrapText="1"/>
    </xf>
    <xf numFmtId="0" fontId="3" fillId="0" borderId="0" xfId="6" applyFont="1" applyAlignment="1" applyProtection="1">
      <alignment horizontal="left"/>
    </xf>
    <xf numFmtId="0" fontId="10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166" fontId="9" fillId="0" borderId="0" xfId="6" applyNumberFormat="1" applyFont="1" applyBorder="1" applyAlignment="1" applyProtection="1">
      <alignment horizontal="left" vertical="justify" wrapText="1"/>
    </xf>
    <xf numFmtId="0" fontId="9" fillId="0" borderId="0" xfId="6" applyFont="1" applyAlignment="1" applyProtection="1">
      <alignment horizontal="left"/>
      <protection locked="0"/>
    </xf>
    <xf numFmtId="0" fontId="10" fillId="0" borderId="0" xfId="6" applyFont="1" applyAlignment="1" applyProtection="1">
      <alignment horizontal="left"/>
      <protection locked="0"/>
    </xf>
    <xf numFmtId="0" fontId="9" fillId="0" borderId="4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justify" wrapText="1"/>
    </xf>
    <xf numFmtId="0" fontId="9" fillId="0" borderId="9" xfId="6" applyFont="1" applyBorder="1" applyAlignment="1" applyProtection="1">
      <alignment horizontal="center" vertical="center" wrapText="1"/>
    </xf>
    <xf numFmtId="0" fontId="9" fillId="0" borderId="15" xfId="6" applyFont="1" applyBorder="1" applyAlignment="1" applyProtection="1">
      <alignment horizontal="center" vertical="center" wrapText="1"/>
    </xf>
    <xf numFmtId="0" fontId="9" fillId="0" borderId="14" xfId="6" applyFont="1" applyBorder="1" applyAlignment="1" applyProtection="1">
      <alignment horizontal="center" vertical="center" wrapText="1"/>
    </xf>
    <xf numFmtId="0" fontId="9" fillId="0" borderId="16" xfId="6" applyFont="1" applyBorder="1" applyAlignment="1" applyProtection="1">
      <alignment horizontal="center" vertical="center" wrapText="1"/>
    </xf>
    <xf numFmtId="49" fontId="9" fillId="0" borderId="4" xfId="6" applyNumberFormat="1" applyFont="1" applyBorder="1" applyAlignment="1" applyProtection="1">
      <alignment horizontal="center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0" fontId="10" fillId="0" borderId="0" xfId="6" applyFont="1" applyAlignment="1" applyProtection="1">
      <alignment horizontal="center"/>
      <protection locked="0"/>
    </xf>
    <xf numFmtId="0" fontId="9" fillId="0" borderId="0" xfId="3" applyFont="1" applyAlignment="1" applyProtection="1">
      <alignment horizontal="left" vertical="center" wrapText="1"/>
      <protection locked="0"/>
    </xf>
    <xf numFmtId="0" fontId="9" fillId="0" borderId="0" xfId="3" applyFont="1" applyBorder="1" applyAlignment="1" applyProtection="1">
      <alignment horizontal="left" vertical="center" wrapText="1"/>
      <protection locked="0"/>
    </xf>
    <xf numFmtId="49" fontId="10" fillId="0" borderId="0" xfId="3" applyNumberFormat="1" applyFont="1" applyBorder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center" vertical="center" wrapText="1"/>
    </xf>
    <xf numFmtId="166" fontId="9" fillId="0" borderId="0" xfId="6" applyNumberFormat="1" applyFont="1" applyBorder="1" applyAlignment="1" applyProtection="1">
      <alignment horizontal="center" vertical="justify" wrapText="1"/>
    </xf>
    <xf numFmtId="166" fontId="4" fillId="0" borderId="0" xfId="0" applyNumberFormat="1" applyFont="1" applyAlignment="1" applyProtection="1"/>
    <xf numFmtId="1" fontId="9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9" fillId="0" borderId="0" xfId="6" applyNumberFormat="1" applyFont="1" applyAlignment="1" applyProtection="1">
      <alignment horizontal="left" vertical="justify"/>
    </xf>
    <xf numFmtId="166" fontId="9" fillId="0" borderId="0" xfId="6" applyNumberFormat="1" applyFont="1" applyBorder="1" applyAlignment="1" applyProtection="1">
      <alignment horizontal="left" vertical="justify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8" fillId="0" borderId="0" xfId="6" applyFont="1" applyAlignment="1" applyProtection="1">
      <alignment horizontal="right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66" fontId="3" fillId="0" borderId="0" xfId="6" applyNumberFormat="1" applyFont="1" applyAlignment="1" applyProtection="1">
      <alignment horizontal="left" vertical="justify"/>
      <protection locked="0"/>
    </xf>
    <xf numFmtId="0" fontId="3" fillId="0" borderId="0" xfId="5" applyFont="1" applyAlignment="1" applyProtection="1">
      <alignment horizontal="left"/>
      <protection locked="0"/>
    </xf>
  </cellXfs>
  <cellStyles count="12">
    <cellStyle name="Currency" xfId="1" builtinId="4"/>
    <cellStyle name="Euro" xfId="2"/>
    <cellStyle name="Normal" xfId="0" builtinId="0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opLeftCell="A76" workbookViewId="0">
      <selection activeCell="A92" sqref="A92"/>
    </sheetView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575" t="s">
        <v>1</v>
      </c>
      <c r="B3" s="576"/>
      <c r="C3" s="576"/>
      <c r="D3" s="576"/>
      <c r="E3" s="462" t="s">
        <v>871</v>
      </c>
      <c r="F3" s="217" t="s">
        <v>2</v>
      </c>
      <c r="G3" s="172"/>
      <c r="H3" s="461">
        <v>131371780</v>
      </c>
    </row>
    <row r="4" spans="1:8" ht="15">
      <c r="A4" s="575" t="s">
        <v>3</v>
      </c>
      <c r="B4" s="581"/>
      <c r="C4" s="581"/>
      <c r="D4" s="581"/>
      <c r="E4" s="504" t="s">
        <v>870</v>
      </c>
      <c r="F4" s="577" t="s">
        <v>4</v>
      </c>
      <c r="G4" s="578"/>
      <c r="H4" s="461" t="s">
        <v>159</v>
      </c>
    </row>
    <row r="5" spans="1:8" ht="15">
      <c r="A5" s="575" t="s">
        <v>5</v>
      </c>
      <c r="B5" s="576"/>
      <c r="C5" s="576"/>
      <c r="D5" s="576"/>
      <c r="E5" s="505" t="s">
        <v>872</v>
      </c>
      <c r="F5" s="170"/>
      <c r="G5" s="171"/>
      <c r="H5" s="219" t="s">
        <v>6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25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5">
      <c r="A9" s="446" t="s">
        <v>16</v>
      </c>
      <c r="B9" s="229"/>
      <c r="C9" s="230"/>
      <c r="D9" s="231"/>
      <c r="E9" s="444" t="s">
        <v>17</v>
      </c>
      <c r="F9" s="232"/>
      <c r="G9" s="233"/>
      <c r="H9" s="234"/>
    </row>
    <row r="10" spans="1:8" ht="15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5">
      <c r="A11" s="235" t="s">
        <v>20</v>
      </c>
      <c r="B11" s="241" t="s">
        <v>21</v>
      </c>
      <c r="C11" s="151"/>
      <c r="D11" s="151"/>
      <c r="E11" s="237" t="s">
        <v>22</v>
      </c>
      <c r="F11" s="242" t="s">
        <v>23</v>
      </c>
      <c r="G11" s="152">
        <v>5336</v>
      </c>
      <c r="H11" s="152">
        <v>5336</v>
      </c>
    </row>
    <row r="12" spans="1:8" ht="15">
      <c r="A12" s="235" t="s">
        <v>24</v>
      </c>
      <c r="B12" s="241" t="s">
        <v>25</v>
      </c>
      <c r="C12" s="151">
        <v>10</v>
      </c>
      <c r="D12" s="151">
        <v>26</v>
      </c>
      <c r="E12" s="237" t="s">
        <v>26</v>
      </c>
      <c r="F12" s="242" t="s">
        <v>27</v>
      </c>
      <c r="G12" s="153">
        <v>5336</v>
      </c>
      <c r="H12" s="153">
        <v>5336</v>
      </c>
    </row>
    <row r="13" spans="1:8" ht="15">
      <c r="A13" s="235" t="s">
        <v>28</v>
      </c>
      <c r="B13" s="241" t="s">
        <v>29</v>
      </c>
      <c r="C13" s="151">
        <v>948</v>
      </c>
      <c r="D13" s="151">
        <v>761</v>
      </c>
      <c r="E13" s="237" t="s">
        <v>30</v>
      </c>
      <c r="F13" s="242" t="s">
        <v>31</v>
      </c>
      <c r="G13" s="153"/>
      <c r="H13" s="153"/>
    </row>
    <row r="14" spans="1:8" ht="15">
      <c r="A14" s="235" t="s">
        <v>32</v>
      </c>
      <c r="B14" s="241" t="s">
        <v>33</v>
      </c>
      <c r="C14" s="151"/>
      <c r="D14" s="151"/>
      <c r="E14" s="243" t="s">
        <v>34</v>
      </c>
      <c r="F14" s="242" t="s">
        <v>35</v>
      </c>
      <c r="G14" s="316"/>
      <c r="H14" s="316"/>
    </row>
    <row r="15" spans="1:8" ht="15">
      <c r="A15" s="235" t="s">
        <v>36</v>
      </c>
      <c r="B15" s="241" t="s">
        <v>37</v>
      </c>
      <c r="C15" s="151">
        <f>16652+1054</f>
        <v>17706</v>
      </c>
      <c r="D15" s="151">
        <v>16708</v>
      </c>
      <c r="E15" s="243" t="s">
        <v>38</v>
      </c>
      <c r="F15" s="242" t="s">
        <v>39</v>
      </c>
      <c r="G15" s="316"/>
      <c r="H15" s="316"/>
    </row>
    <row r="16" spans="1:8" ht="15">
      <c r="A16" s="235" t="s">
        <v>40</v>
      </c>
      <c r="B16" s="244" t="s">
        <v>41</v>
      </c>
      <c r="C16" s="151"/>
      <c r="D16" s="151"/>
      <c r="E16" s="243" t="s">
        <v>42</v>
      </c>
      <c r="F16" s="242" t="s">
        <v>43</v>
      </c>
      <c r="G16" s="316"/>
      <c r="H16" s="316"/>
    </row>
    <row r="17" spans="1:18" ht="25.5">
      <c r="A17" s="235" t="s">
        <v>44</v>
      </c>
      <c r="B17" s="241" t="s">
        <v>45</v>
      </c>
      <c r="C17" s="151"/>
      <c r="D17" s="151"/>
      <c r="E17" s="243" t="s">
        <v>46</v>
      </c>
      <c r="F17" s="245" t="s">
        <v>47</v>
      </c>
      <c r="G17" s="154">
        <f>G11+G14+G15+G16</f>
        <v>5336</v>
      </c>
      <c r="H17" s="154">
        <f>H11+H14+H15+H16</f>
        <v>5336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48</v>
      </c>
      <c r="B18" s="241" t="s">
        <v>49</v>
      </c>
      <c r="C18" s="151">
        <v>3909</v>
      </c>
      <c r="D18" s="151">
        <v>6155</v>
      </c>
      <c r="E18" s="237" t="s">
        <v>50</v>
      </c>
      <c r="F18" s="246"/>
      <c r="G18" s="247"/>
      <c r="H18" s="248"/>
    </row>
    <row r="19" spans="1:18" ht="15">
      <c r="A19" s="235" t="s">
        <v>51</v>
      </c>
      <c r="B19" s="249" t="s">
        <v>52</v>
      </c>
      <c r="C19" s="155">
        <f>SUM(C11:C18)</f>
        <v>22573</v>
      </c>
      <c r="D19" s="155">
        <f>SUM(D11:D18)</f>
        <v>23650</v>
      </c>
      <c r="E19" s="237" t="s">
        <v>53</v>
      </c>
      <c r="F19" s="242" t="s">
        <v>54</v>
      </c>
      <c r="G19" s="152">
        <v>19565</v>
      </c>
      <c r="H19" s="152">
        <v>19565</v>
      </c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/>
      <c r="H20" s="158"/>
    </row>
    <row r="21" spans="1:18" ht="15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544</v>
      </c>
      <c r="H21" s="156">
        <f>SUM(H22:H24)</f>
        <v>448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>
        <v>533</v>
      </c>
      <c r="H22" s="152"/>
    </row>
    <row r="23" spans="1:18" ht="15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5">
      <c r="A24" s="235" t="s">
        <v>70</v>
      </c>
      <c r="B24" s="241" t="s">
        <v>71</v>
      </c>
      <c r="C24" s="151">
        <v>3089</v>
      </c>
      <c r="D24" s="151">
        <v>1544</v>
      </c>
      <c r="E24" s="237" t="s">
        <v>72</v>
      </c>
      <c r="F24" s="242" t="s">
        <v>73</v>
      </c>
      <c r="G24" s="152">
        <v>11</v>
      </c>
      <c r="H24" s="152">
        <v>448</v>
      </c>
    </row>
    <row r="25" spans="1:18" ht="15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20109</v>
      </c>
      <c r="H25" s="154">
        <f>H19+H20+H21</f>
        <v>20013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78</v>
      </c>
      <c r="B26" s="241" t="s">
        <v>79</v>
      </c>
      <c r="C26" s="151">
        <v>11041</v>
      </c>
      <c r="D26" s="151">
        <v>8676</v>
      </c>
      <c r="E26" s="237" t="s">
        <v>80</v>
      </c>
      <c r="F26" s="246"/>
      <c r="G26" s="247"/>
      <c r="H26" s="248"/>
    </row>
    <row r="27" spans="1:18" ht="15">
      <c r="A27" s="235" t="s">
        <v>81</v>
      </c>
      <c r="B27" s="250" t="s">
        <v>82</v>
      </c>
      <c r="C27" s="155">
        <f>SUM(C23:C26)</f>
        <v>14130</v>
      </c>
      <c r="D27" s="155">
        <f>SUM(D23:D26)</f>
        <v>10220</v>
      </c>
      <c r="E27" s="253" t="s">
        <v>83</v>
      </c>
      <c r="F27" s="242" t="s">
        <v>84</v>
      </c>
      <c r="G27" s="154">
        <f>SUM(G28:G30)</f>
        <v>9516</v>
      </c>
      <c r="H27" s="154">
        <f>SUM(H28:H30)</f>
        <v>5591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85</v>
      </c>
      <c r="F28" s="242" t="s">
        <v>86</v>
      </c>
      <c r="G28" s="152">
        <v>9516</v>
      </c>
      <c r="H28" s="152">
        <v>5591</v>
      </c>
    </row>
    <row r="29" spans="1:18" ht="15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/>
      <c r="H29" s="316"/>
      <c r="M29" s="157"/>
    </row>
    <row r="30" spans="1:18" ht="15">
      <c r="A30" s="235" t="s">
        <v>90</v>
      </c>
      <c r="B30" s="241" t="s">
        <v>91</v>
      </c>
      <c r="C30" s="151">
        <v>10360</v>
      </c>
      <c r="D30" s="151">
        <v>10360</v>
      </c>
      <c r="E30" s="237" t="s">
        <v>92</v>
      </c>
      <c r="F30" s="242" t="s">
        <v>93</v>
      </c>
      <c r="G30" s="158"/>
      <c r="H30" s="158"/>
    </row>
    <row r="31" spans="1:18" ht="15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>
        <v>7361</v>
      </c>
      <c r="H31" s="152">
        <v>9591</v>
      </c>
      <c r="M31" s="157"/>
    </row>
    <row r="32" spans="1:18" ht="15">
      <c r="A32" s="235" t="s">
        <v>98</v>
      </c>
      <c r="B32" s="250" t="s">
        <v>99</v>
      </c>
      <c r="C32" s="155">
        <f>C30+C31</f>
        <v>10360</v>
      </c>
      <c r="D32" s="155">
        <f>D30+D31</f>
        <v>10360</v>
      </c>
      <c r="E32" s="243" t="s">
        <v>100</v>
      </c>
      <c r="F32" s="242" t="s">
        <v>101</v>
      </c>
      <c r="G32" s="316"/>
      <c r="H32" s="316"/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16877</v>
      </c>
      <c r="H33" s="154">
        <f>H27+H31+H32</f>
        <v>15182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855</v>
      </c>
      <c r="B34" s="244" t="s">
        <v>105</v>
      </c>
      <c r="C34" s="155">
        <f>SUM(C35:C38)</f>
        <v>0</v>
      </c>
      <c r="D34" s="155">
        <f>SUM(D35:D38)</f>
        <v>0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106</v>
      </c>
      <c r="B35" s="241" t="s">
        <v>107</v>
      </c>
      <c r="C35" s="151"/>
      <c r="D35" s="151"/>
      <c r="E35" s="257"/>
      <c r="F35" s="258"/>
      <c r="G35" s="259"/>
      <c r="H35" s="260"/>
    </row>
    <row r="36" spans="1:18" ht="15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42322</v>
      </c>
      <c r="H36" s="154">
        <f>H25+H17+H33</f>
        <v>40531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5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5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5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5">
      <c r="A41" s="235" t="s">
        <v>122</v>
      </c>
      <c r="B41" s="264" t="s">
        <v>123</v>
      </c>
      <c r="C41" s="151"/>
      <c r="D41" s="151"/>
      <c r="E41" s="445" t="s">
        <v>124</v>
      </c>
      <c r="F41" s="265"/>
      <c r="G41" s="266"/>
      <c r="H41" s="267"/>
    </row>
    <row r="42" spans="1:18" ht="15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5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/>
      <c r="H43" s="152"/>
      <c r="M43" s="157"/>
    </row>
    <row r="44" spans="1:18" ht="15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>
        <v>14178</v>
      </c>
      <c r="H44" s="152">
        <v>12916</v>
      </c>
    </row>
    <row r="45" spans="1:18" ht="15">
      <c r="A45" s="235" t="s">
        <v>136</v>
      </c>
      <c r="B45" s="249" t="s">
        <v>137</v>
      </c>
      <c r="C45" s="155">
        <f>C34+C39+C44</f>
        <v>0</v>
      </c>
      <c r="D45" s="155">
        <f>D34+D39+D44</f>
        <v>0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5">
      <c r="A47" s="235" t="s">
        <v>143</v>
      </c>
      <c r="B47" s="241" t="s">
        <v>144</v>
      </c>
      <c r="C47" s="151"/>
      <c r="D47" s="151"/>
      <c r="E47" s="251" t="s">
        <v>145</v>
      </c>
      <c r="F47" s="242" t="s">
        <v>146</v>
      </c>
      <c r="G47" s="152"/>
      <c r="H47" s="152"/>
      <c r="M47" s="157"/>
    </row>
    <row r="48" spans="1:18" ht="15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/>
      <c r="H48" s="152"/>
    </row>
    <row r="49" spans="1:18" ht="15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14178</v>
      </c>
      <c r="H49" s="154">
        <f>SUM(H43:H48)</f>
        <v>12916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78</v>
      </c>
      <c r="B50" s="241" t="s">
        <v>154</v>
      </c>
      <c r="C50" s="151">
        <v>22</v>
      </c>
      <c r="D50" s="151"/>
      <c r="E50" s="237"/>
      <c r="F50" s="242"/>
      <c r="G50" s="252"/>
      <c r="H50" s="154"/>
    </row>
    <row r="51" spans="1:18" ht="15">
      <c r="A51" s="235" t="s">
        <v>155</v>
      </c>
      <c r="B51" s="249" t="s">
        <v>156</v>
      </c>
      <c r="C51" s="155">
        <f>SUM(C47:C50)</f>
        <v>22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5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/>
      <c r="H53" s="152"/>
    </row>
    <row r="54" spans="1:18" ht="15">
      <c r="A54" s="235" t="s">
        <v>166</v>
      </c>
      <c r="B54" s="249" t="s">
        <v>167</v>
      </c>
      <c r="C54" s="151">
        <v>225</v>
      </c>
      <c r="D54" s="151">
        <v>225</v>
      </c>
      <c r="E54" s="237" t="s">
        <v>168</v>
      </c>
      <c r="F54" s="245" t="s">
        <v>169</v>
      </c>
      <c r="G54" s="152"/>
      <c r="H54" s="152"/>
    </row>
    <row r="55" spans="1:18" ht="25.5">
      <c r="A55" s="269" t="s">
        <v>170</v>
      </c>
      <c r="B55" s="270" t="s">
        <v>171</v>
      </c>
      <c r="C55" s="155">
        <f>C19+C20+C21+C27+C32+C45+C51+C53+C54</f>
        <v>47310</v>
      </c>
      <c r="D55" s="155">
        <f>D19+D20+D21+D27+D32+D45+D51+D53+D54</f>
        <v>44455</v>
      </c>
      <c r="E55" s="237" t="s">
        <v>172</v>
      </c>
      <c r="F55" s="261" t="s">
        <v>173</v>
      </c>
      <c r="G55" s="154">
        <f>G49+G51+G52+G53+G54</f>
        <v>14178</v>
      </c>
      <c r="H55" s="154">
        <f>H49+H51+H52+H53+H54</f>
        <v>12916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174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175</v>
      </c>
      <c r="B57" s="241"/>
      <c r="C57" s="252"/>
      <c r="D57" s="155"/>
      <c r="E57" s="450" t="s">
        <v>176</v>
      </c>
      <c r="F57" s="271"/>
      <c r="G57" s="252"/>
      <c r="H57" s="154"/>
      <c r="M57" s="157"/>
    </row>
    <row r="58" spans="1:18" ht="15">
      <c r="A58" s="235" t="s">
        <v>177</v>
      </c>
      <c r="B58" s="241" t="s">
        <v>178</v>
      </c>
      <c r="C58" s="151">
        <v>640</v>
      </c>
      <c r="D58" s="151">
        <v>520</v>
      </c>
      <c r="E58" s="237" t="s">
        <v>127</v>
      </c>
      <c r="F58" s="272"/>
      <c r="G58" s="252"/>
      <c r="H58" s="154"/>
    </row>
    <row r="59" spans="1:18" ht="15">
      <c r="A59" s="235" t="s">
        <v>179</v>
      </c>
      <c r="B59" s="241" t="s">
        <v>180</v>
      </c>
      <c r="C59" s="151"/>
      <c r="D59" s="151"/>
      <c r="E59" s="251" t="s">
        <v>181</v>
      </c>
      <c r="F59" s="242" t="s">
        <v>182</v>
      </c>
      <c r="G59" s="152">
        <v>5688</v>
      </c>
      <c r="H59" s="152">
        <v>4944</v>
      </c>
      <c r="M59" s="157"/>
    </row>
    <row r="60" spans="1:18" ht="15">
      <c r="A60" s="235" t="s">
        <v>183</v>
      </c>
      <c r="B60" s="241" t="s">
        <v>184</v>
      </c>
      <c r="C60" s="151"/>
      <c r="D60" s="151">
        <v>10</v>
      </c>
      <c r="E60" s="237" t="s">
        <v>185</v>
      </c>
      <c r="F60" s="242" t="s">
        <v>186</v>
      </c>
      <c r="G60" s="152"/>
      <c r="H60" s="152"/>
    </row>
    <row r="61" spans="1:18" ht="15">
      <c r="A61" s="235" t="s">
        <v>187</v>
      </c>
      <c r="B61" s="244" t="s">
        <v>188</v>
      </c>
      <c r="C61" s="151"/>
      <c r="D61" s="151"/>
      <c r="E61" s="243" t="s">
        <v>189</v>
      </c>
      <c r="F61" s="272" t="s">
        <v>190</v>
      </c>
      <c r="G61" s="154">
        <f>SUM(G62:G68)</f>
        <v>12746</v>
      </c>
      <c r="H61" s="154">
        <f>SUM(H62:H68)</f>
        <v>15437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>
        <v>823</v>
      </c>
      <c r="H62" s="152">
        <v>2620</v>
      </c>
    </row>
    <row r="63" spans="1:18" ht="15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/>
      <c r="M63" s="157"/>
    </row>
    <row r="64" spans="1:18" ht="15">
      <c r="A64" s="235" t="s">
        <v>51</v>
      </c>
      <c r="B64" s="249" t="s">
        <v>199</v>
      </c>
      <c r="C64" s="155">
        <f>SUM(C58:C63)</f>
        <v>640</v>
      </c>
      <c r="D64" s="155">
        <f>SUM(D58:D63)</f>
        <v>530</v>
      </c>
      <c r="E64" s="237" t="s">
        <v>200</v>
      </c>
      <c r="F64" s="242" t="s">
        <v>201</v>
      </c>
      <c r="G64" s="152">
        <v>8085</v>
      </c>
      <c r="H64" s="152">
        <v>8460</v>
      </c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202</v>
      </c>
      <c r="F65" s="242" t="s">
        <v>203</v>
      </c>
      <c r="G65" s="152"/>
      <c r="H65" s="152"/>
    </row>
    <row r="66" spans="1:18" ht="15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v>1975</v>
      </c>
      <c r="H66" s="152">
        <v>2597</v>
      </c>
    </row>
    <row r="67" spans="1:18" ht="15">
      <c r="A67" s="235" t="s">
        <v>207</v>
      </c>
      <c r="B67" s="241" t="s">
        <v>208</v>
      </c>
      <c r="C67" s="151">
        <v>4293</v>
      </c>
      <c r="D67" s="151">
        <v>6098</v>
      </c>
      <c r="E67" s="237" t="s">
        <v>209</v>
      </c>
      <c r="F67" s="242" t="s">
        <v>210</v>
      </c>
      <c r="G67" s="152">
        <v>779</v>
      </c>
      <c r="H67" s="152">
        <v>775</v>
      </c>
    </row>
    <row r="68" spans="1:18" ht="15">
      <c r="A68" s="235" t="s">
        <v>211</v>
      </c>
      <c r="B68" s="241" t="s">
        <v>212</v>
      </c>
      <c r="C68" s="151">
        <v>17144</v>
      </c>
      <c r="D68" s="151">
        <v>12241</v>
      </c>
      <c r="E68" s="237" t="s">
        <v>213</v>
      </c>
      <c r="F68" s="242" t="s">
        <v>214</v>
      </c>
      <c r="G68" s="152">
        <v>1084</v>
      </c>
      <c r="H68" s="152">
        <v>985</v>
      </c>
    </row>
    <row r="69" spans="1:18" ht="15">
      <c r="A69" s="235" t="s">
        <v>215</v>
      </c>
      <c r="B69" s="241" t="s">
        <v>216</v>
      </c>
      <c r="C69" s="151">
        <v>2074</v>
      </c>
      <c r="D69" s="151">
        <v>2059</v>
      </c>
      <c r="E69" s="251" t="s">
        <v>78</v>
      </c>
      <c r="F69" s="242" t="s">
        <v>217</v>
      </c>
      <c r="G69" s="152">
        <v>4869</v>
      </c>
      <c r="H69" s="152">
        <v>3445</v>
      </c>
    </row>
    <row r="70" spans="1:18" ht="15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5">
      <c r="A71" s="235" t="s">
        <v>222</v>
      </c>
      <c r="B71" s="241" t="s">
        <v>223</v>
      </c>
      <c r="C71" s="151"/>
      <c r="D71" s="151"/>
      <c r="E71" s="253" t="s">
        <v>46</v>
      </c>
      <c r="F71" s="273" t="s">
        <v>224</v>
      </c>
      <c r="G71" s="161">
        <f>G59+G60+G61+G69+G70</f>
        <v>23303</v>
      </c>
      <c r="H71" s="161">
        <f>H59+H60+H61+H69+H70</f>
        <v>23826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225</v>
      </c>
      <c r="B72" s="241" t="s">
        <v>226</v>
      </c>
      <c r="C72" s="151">
        <v>603</v>
      </c>
      <c r="D72" s="151">
        <v>348</v>
      </c>
      <c r="E72" s="243"/>
      <c r="F72" s="274"/>
      <c r="G72" s="275"/>
      <c r="H72" s="276"/>
    </row>
    <row r="73" spans="1:18" ht="15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5">
      <c r="A74" s="235" t="s">
        <v>229</v>
      </c>
      <c r="B74" s="241" t="s">
        <v>230</v>
      </c>
      <c r="C74" s="151">
        <v>898</v>
      </c>
      <c r="D74" s="151">
        <v>2012</v>
      </c>
      <c r="E74" s="237" t="s">
        <v>231</v>
      </c>
      <c r="F74" s="280" t="s">
        <v>232</v>
      </c>
      <c r="G74" s="152"/>
      <c r="H74" s="152"/>
    </row>
    <row r="75" spans="1:18" ht="15">
      <c r="A75" s="235" t="s">
        <v>76</v>
      </c>
      <c r="B75" s="249" t="s">
        <v>233</v>
      </c>
      <c r="C75" s="155">
        <f>SUM(C67:C74)</f>
        <v>25012</v>
      </c>
      <c r="D75" s="155">
        <f>SUM(D67:D74)</f>
        <v>22758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235</v>
      </c>
      <c r="F76" s="245" t="s">
        <v>236</v>
      </c>
      <c r="G76" s="152">
        <v>1543</v>
      </c>
      <c r="H76" s="152">
        <v>2002</v>
      </c>
    </row>
    <row r="77" spans="1:18" ht="15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24846</v>
      </c>
      <c r="H79" s="162">
        <f>H71+H74+H75+H76</f>
        <v>25828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5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5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5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5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254</v>
      </c>
      <c r="B87" s="241" t="s">
        <v>255</v>
      </c>
      <c r="C87" s="151">
        <v>3451</v>
      </c>
      <c r="D87" s="151">
        <v>2506</v>
      </c>
      <c r="E87" s="163"/>
      <c r="F87" s="285"/>
      <c r="G87" s="285"/>
      <c r="H87" s="286"/>
      <c r="M87" s="157"/>
    </row>
    <row r="88" spans="1:18" ht="15">
      <c r="A88" s="235" t="s">
        <v>256</v>
      </c>
      <c r="B88" s="241" t="s">
        <v>257</v>
      </c>
      <c r="C88" s="151">
        <f>4266+136</f>
        <v>4402</v>
      </c>
      <c r="D88" s="151">
        <v>7519</v>
      </c>
      <c r="E88" s="263"/>
      <c r="F88" s="285"/>
      <c r="G88" s="285"/>
      <c r="H88" s="286"/>
    </row>
    <row r="89" spans="1:18" ht="15">
      <c r="A89" s="235" t="s">
        <v>258</v>
      </c>
      <c r="B89" s="241" t="s">
        <v>259</v>
      </c>
      <c r="C89" s="151"/>
      <c r="D89" s="151">
        <v>1017</v>
      </c>
      <c r="E89" s="263"/>
      <c r="F89" s="285"/>
      <c r="G89" s="285"/>
      <c r="H89" s="286"/>
      <c r="M89" s="157"/>
    </row>
    <row r="90" spans="1:18" ht="15">
      <c r="A90" s="235" t="s">
        <v>260</v>
      </c>
      <c r="B90" s="241" t="s">
        <v>261</v>
      </c>
      <c r="C90" s="151"/>
      <c r="D90" s="151">
        <v>4</v>
      </c>
      <c r="E90" s="263"/>
      <c r="F90" s="285"/>
      <c r="G90" s="285"/>
      <c r="H90" s="286"/>
    </row>
    <row r="91" spans="1:18" ht="15">
      <c r="A91" s="235" t="s">
        <v>262</v>
      </c>
      <c r="B91" s="249" t="s">
        <v>263</v>
      </c>
      <c r="C91" s="155">
        <f>SUM(C87:C90)</f>
        <v>7853</v>
      </c>
      <c r="D91" s="155">
        <f>SUM(D87:D90)</f>
        <v>11046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264</v>
      </c>
      <c r="B92" s="249" t="s">
        <v>265</v>
      </c>
      <c r="C92" s="151">
        <v>531</v>
      </c>
      <c r="D92" s="151">
        <v>486</v>
      </c>
      <c r="E92" s="263"/>
      <c r="F92" s="285"/>
      <c r="G92" s="285"/>
      <c r="H92" s="286"/>
    </row>
    <row r="93" spans="1:18" ht="15">
      <c r="A93" s="235" t="s">
        <v>266</v>
      </c>
      <c r="B93" s="287" t="s">
        <v>267</v>
      </c>
      <c r="C93" s="155">
        <f>C64+C75+C84+C91+C92</f>
        <v>34036</v>
      </c>
      <c r="D93" s="155">
        <f>D64+D75+D84+D91+D92</f>
        <v>34820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268</v>
      </c>
      <c r="B94" s="288" t="s">
        <v>269</v>
      </c>
      <c r="C94" s="164">
        <f>C93+C55</f>
        <v>81346</v>
      </c>
      <c r="D94" s="164">
        <f>D93+D55</f>
        <v>79275</v>
      </c>
      <c r="E94" s="449" t="s">
        <v>270</v>
      </c>
      <c r="F94" s="289" t="s">
        <v>271</v>
      </c>
      <c r="G94" s="165">
        <f>G36+G39+G55+G79</f>
        <v>81346</v>
      </c>
      <c r="H94" s="165">
        <f>H36+H39+H55+H79</f>
        <v>79275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856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5">
      <c r="A98" s="45" t="s">
        <v>272</v>
      </c>
      <c r="B98" s="432"/>
      <c r="C98" s="579" t="s">
        <v>273</v>
      </c>
      <c r="D98" s="579"/>
      <c r="E98" s="579"/>
      <c r="F98" s="170"/>
      <c r="G98" s="171"/>
      <c r="H98" s="172"/>
      <c r="M98" s="157"/>
    </row>
    <row r="99" spans="1:13" ht="15">
      <c r="C99" s="45"/>
      <c r="D99" s="1"/>
      <c r="E99" s="45"/>
      <c r="F99" s="170"/>
      <c r="G99" s="171"/>
      <c r="H99" s="172"/>
    </row>
    <row r="100" spans="1:13" ht="15">
      <c r="A100" s="173"/>
      <c r="B100" s="173"/>
      <c r="C100" s="579" t="s">
        <v>861</v>
      </c>
      <c r="D100" s="580"/>
      <c r="E100" s="580"/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3" fitToHeight="1000" orientation="portrait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topLeftCell="A25" workbookViewId="0">
      <selection activeCell="C34" sqref="C34"/>
    </sheetView>
  </sheetViews>
  <sheetFormatPr defaultColWidth="9.28515625" defaultRowHeight="12"/>
  <cols>
    <col min="1" max="1" width="48.140625" style="568" customWidth="1"/>
    <col min="2" max="2" width="12.140625" style="568" customWidth="1"/>
    <col min="3" max="3" width="13" style="545" customWidth="1"/>
    <col min="4" max="4" width="12.7109375" style="545" customWidth="1"/>
    <col min="5" max="5" width="37.28515625" style="568" customWidth="1"/>
    <col min="6" max="6" width="9" style="568" customWidth="1"/>
    <col min="7" max="7" width="11.7109375" style="545" customWidth="1"/>
    <col min="8" max="8" width="13.140625" style="545" customWidth="1"/>
    <col min="9" max="16384" width="9.28515625" style="545"/>
  </cols>
  <sheetData>
    <row r="1" spans="1:18">
      <c r="A1" s="463" t="s">
        <v>274</v>
      </c>
      <c r="B1" s="463"/>
      <c r="C1" s="464"/>
      <c r="D1" s="465"/>
      <c r="E1" s="466"/>
      <c r="F1" s="466"/>
      <c r="G1" s="544"/>
      <c r="H1" s="544"/>
    </row>
    <row r="2" spans="1:18" ht="15">
      <c r="A2" s="467" t="s">
        <v>1</v>
      </c>
      <c r="B2" s="584" t="str">
        <f>'справка №1-БАЛАНС'!E3</f>
        <v>Спиди АД</v>
      </c>
      <c r="C2" s="584"/>
      <c r="D2" s="584"/>
      <c r="E2" s="584"/>
      <c r="F2" s="586" t="s">
        <v>2</v>
      </c>
      <c r="G2" s="586"/>
      <c r="H2" s="526">
        <f>'справка №1-БАЛАНС'!H3</f>
        <v>131371780</v>
      </c>
    </row>
    <row r="3" spans="1:18" ht="15">
      <c r="A3" s="467" t="s">
        <v>275</v>
      </c>
      <c r="B3" s="584" t="str">
        <f>'справка №1-БАЛАНС'!E4</f>
        <v>консолидиран</v>
      </c>
      <c r="C3" s="584"/>
      <c r="D3" s="584"/>
      <c r="E3" s="584"/>
      <c r="F3" s="546" t="s">
        <v>4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5</v>
      </c>
      <c r="B4" s="585" t="str">
        <f>'справка №1-БАЛАНС'!E5</f>
        <v>01.01.2015-30.09.2015</v>
      </c>
      <c r="C4" s="585"/>
      <c r="D4" s="585"/>
      <c r="E4" s="314"/>
      <c r="F4" s="466"/>
      <c r="G4" s="544"/>
      <c r="H4" s="547" t="s">
        <v>276</v>
      </c>
    </row>
    <row r="5" spans="1:18" ht="24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8"/>
      <c r="H7" s="548"/>
    </row>
    <row r="8" spans="1:18">
      <c r="A8" s="296" t="s">
        <v>281</v>
      </c>
      <c r="B8" s="296"/>
      <c r="C8" s="297"/>
      <c r="D8" s="50"/>
      <c r="E8" s="296" t="s">
        <v>282</v>
      </c>
      <c r="F8" s="304"/>
      <c r="G8" s="548"/>
      <c r="H8" s="548"/>
    </row>
    <row r="9" spans="1:18">
      <c r="A9" s="298" t="s">
        <v>283</v>
      </c>
      <c r="B9" s="299" t="s">
        <v>284</v>
      </c>
      <c r="C9" s="46">
        <v>5031</v>
      </c>
      <c r="D9" s="46">
        <v>4896</v>
      </c>
      <c r="E9" s="298" t="s">
        <v>285</v>
      </c>
      <c r="F9" s="549" t="s">
        <v>286</v>
      </c>
      <c r="G9" s="550"/>
      <c r="H9" s="550"/>
    </row>
    <row r="10" spans="1:18">
      <c r="A10" s="298" t="s">
        <v>287</v>
      </c>
      <c r="B10" s="299" t="s">
        <v>288</v>
      </c>
      <c r="C10" s="46">
        <v>49212</v>
      </c>
      <c r="D10" s="46">
        <v>24801</v>
      </c>
      <c r="E10" s="298" t="s">
        <v>289</v>
      </c>
      <c r="F10" s="549" t="s">
        <v>290</v>
      </c>
      <c r="G10" s="550"/>
      <c r="H10" s="550"/>
    </row>
    <row r="11" spans="1:18">
      <c r="A11" s="298" t="s">
        <v>291</v>
      </c>
      <c r="B11" s="299" t="s">
        <v>292</v>
      </c>
      <c r="C11" s="46">
        <v>6844</v>
      </c>
      <c r="D11" s="46">
        <v>3562</v>
      </c>
      <c r="E11" s="300" t="s">
        <v>293</v>
      </c>
      <c r="F11" s="549" t="s">
        <v>294</v>
      </c>
      <c r="G11" s="550">
        <v>83945</v>
      </c>
      <c r="H11" s="550">
        <v>51663</v>
      </c>
    </row>
    <row r="12" spans="1:18">
      <c r="A12" s="298" t="s">
        <v>295</v>
      </c>
      <c r="B12" s="299" t="s">
        <v>296</v>
      </c>
      <c r="C12" s="46">
        <v>12679</v>
      </c>
      <c r="D12" s="46">
        <v>10570</v>
      </c>
      <c r="E12" s="300" t="s">
        <v>78</v>
      </c>
      <c r="F12" s="549" t="s">
        <v>297</v>
      </c>
      <c r="G12" s="550">
        <v>6379</v>
      </c>
      <c r="H12" s="550">
        <v>2945</v>
      </c>
    </row>
    <row r="13" spans="1:18">
      <c r="A13" s="298" t="s">
        <v>298</v>
      </c>
      <c r="B13" s="299" t="s">
        <v>299</v>
      </c>
      <c r="C13" s="46">
        <v>3583</v>
      </c>
      <c r="D13" s="46">
        <v>2095</v>
      </c>
      <c r="E13" s="301" t="s">
        <v>51</v>
      </c>
      <c r="F13" s="551" t="s">
        <v>300</v>
      </c>
      <c r="G13" s="548">
        <f>SUM(G9:G12)</f>
        <v>90324</v>
      </c>
      <c r="H13" s="548">
        <f>SUM(H9:H12)</f>
        <v>54608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301</v>
      </c>
      <c r="B14" s="299" t="s">
        <v>302</v>
      </c>
      <c r="C14" s="46">
        <v>3093</v>
      </c>
      <c r="D14" s="46">
        <v>1137</v>
      </c>
      <c r="E14" s="300"/>
      <c r="F14" s="552"/>
      <c r="G14" s="553"/>
      <c r="H14" s="553"/>
    </row>
    <row r="15" spans="1:18" ht="24">
      <c r="A15" s="298" t="s">
        <v>303</v>
      </c>
      <c r="B15" s="299" t="s">
        <v>304</v>
      </c>
      <c r="C15" s="47"/>
      <c r="D15" s="47"/>
      <c r="E15" s="296" t="s">
        <v>305</v>
      </c>
      <c r="F15" s="554" t="s">
        <v>306</v>
      </c>
      <c r="G15" s="550">
        <v>458</v>
      </c>
      <c r="H15" s="550">
        <v>27</v>
      </c>
    </row>
    <row r="16" spans="1:18">
      <c r="A16" s="298" t="s">
        <v>307</v>
      </c>
      <c r="B16" s="299" t="s">
        <v>308</v>
      </c>
      <c r="C16" s="47">
        <v>953</v>
      </c>
      <c r="D16" s="47">
        <v>630</v>
      </c>
      <c r="E16" s="298" t="s">
        <v>309</v>
      </c>
      <c r="F16" s="552" t="s">
        <v>310</v>
      </c>
      <c r="G16" s="555"/>
      <c r="H16" s="555"/>
    </row>
    <row r="17" spans="1:18">
      <c r="A17" s="302" t="s">
        <v>311</v>
      </c>
      <c r="B17" s="299" t="s">
        <v>312</v>
      </c>
      <c r="C17" s="48"/>
      <c r="D17" s="48"/>
      <c r="E17" s="296"/>
      <c r="F17" s="304"/>
      <c r="G17" s="553"/>
      <c r="H17" s="553"/>
    </row>
    <row r="18" spans="1:18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3"/>
      <c r="H18" s="553"/>
    </row>
    <row r="19" spans="1:18">
      <c r="A19" s="301" t="s">
        <v>51</v>
      </c>
      <c r="B19" s="303" t="s">
        <v>316</v>
      </c>
      <c r="C19" s="49">
        <f>SUM(C9:C15)+C16</f>
        <v>81395</v>
      </c>
      <c r="D19" s="49">
        <f>SUM(D9:D15)+D16</f>
        <v>47691</v>
      </c>
      <c r="E19" s="304" t="s">
        <v>317</v>
      </c>
      <c r="F19" s="552" t="s">
        <v>318</v>
      </c>
      <c r="G19" s="550">
        <v>213</v>
      </c>
      <c r="H19" s="550">
        <v>259</v>
      </c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319</v>
      </c>
      <c r="F20" s="552" t="s">
        <v>320</v>
      </c>
      <c r="G20" s="550"/>
      <c r="H20" s="550"/>
    </row>
    <row r="21" spans="1:18" ht="24">
      <c r="A21" s="296" t="s">
        <v>321</v>
      </c>
      <c r="B21" s="305"/>
      <c r="C21" s="315"/>
      <c r="D21" s="315"/>
      <c r="E21" s="298" t="s">
        <v>322</v>
      </c>
      <c r="F21" s="552" t="s">
        <v>323</v>
      </c>
      <c r="G21" s="550"/>
      <c r="H21" s="550"/>
    </row>
    <row r="22" spans="1:18" ht="24">
      <c r="A22" s="304" t="s">
        <v>324</v>
      </c>
      <c r="B22" s="305" t="s">
        <v>325</v>
      </c>
      <c r="C22" s="46">
        <v>690</v>
      </c>
      <c r="D22" s="46">
        <v>395</v>
      </c>
      <c r="E22" s="304" t="s">
        <v>326</v>
      </c>
      <c r="F22" s="552" t="s">
        <v>327</v>
      </c>
      <c r="G22" s="550">
        <v>231</v>
      </c>
      <c r="H22" s="550"/>
    </row>
    <row r="23" spans="1:18" ht="24">
      <c r="A23" s="298" t="s">
        <v>328</v>
      </c>
      <c r="B23" s="305" t="s">
        <v>329</v>
      </c>
      <c r="C23" s="46"/>
      <c r="D23" s="46"/>
      <c r="E23" s="298" t="s">
        <v>330</v>
      </c>
      <c r="F23" s="552" t="s">
        <v>331</v>
      </c>
      <c r="G23" s="550"/>
      <c r="H23" s="550"/>
    </row>
    <row r="24" spans="1:18">
      <c r="A24" s="298" t="s">
        <v>332</v>
      </c>
      <c r="B24" s="305" t="s">
        <v>333</v>
      </c>
      <c r="C24" s="46">
        <v>264</v>
      </c>
      <c r="D24" s="46">
        <v>9</v>
      </c>
      <c r="E24" s="301" t="s">
        <v>103</v>
      </c>
      <c r="F24" s="554" t="s">
        <v>334</v>
      </c>
      <c r="G24" s="548">
        <f>SUM(G19:G23)</f>
        <v>444</v>
      </c>
      <c r="H24" s="548">
        <f>SUM(H19:H23)</f>
        <v>259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78</v>
      </c>
      <c r="B25" s="305" t="s">
        <v>335</v>
      </c>
      <c r="C25" s="46">
        <v>286</v>
      </c>
      <c r="D25" s="46">
        <v>89</v>
      </c>
      <c r="E25" s="302"/>
      <c r="F25" s="304"/>
      <c r="G25" s="553"/>
      <c r="H25" s="553"/>
    </row>
    <row r="26" spans="1:18">
      <c r="A26" s="301" t="s">
        <v>76</v>
      </c>
      <c r="B26" s="306" t="s">
        <v>336</v>
      </c>
      <c r="C26" s="49">
        <f>SUM(C22:C25)</f>
        <v>1240</v>
      </c>
      <c r="D26" s="49">
        <f>SUM(D22:D25)</f>
        <v>493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337</v>
      </c>
      <c r="B28" s="293" t="s">
        <v>338</v>
      </c>
      <c r="C28" s="50">
        <f>C26+C19</f>
        <v>82635</v>
      </c>
      <c r="D28" s="50">
        <f>D26+D19</f>
        <v>48184</v>
      </c>
      <c r="E28" s="127" t="s">
        <v>339</v>
      </c>
      <c r="F28" s="554" t="s">
        <v>340</v>
      </c>
      <c r="G28" s="548">
        <f>G13+G15+G24</f>
        <v>91226</v>
      </c>
      <c r="H28" s="548">
        <f>H13+H15+H24</f>
        <v>54894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341</v>
      </c>
      <c r="B30" s="293" t="s">
        <v>342</v>
      </c>
      <c r="C30" s="50">
        <f>IF((G28-C28)&gt;0,G28-C28,0)</f>
        <v>8591</v>
      </c>
      <c r="D30" s="50">
        <f>IF((H28-D28)&gt;0,H28-D28,0)</f>
        <v>6710</v>
      </c>
      <c r="E30" s="127" t="s">
        <v>343</v>
      </c>
      <c r="F30" s="554" t="s">
        <v>344</v>
      </c>
      <c r="G30" s="53">
        <f>IF((C28-G28)&gt;0,C28-G28,0)</f>
        <v>0</v>
      </c>
      <c r="H30" s="53">
        <f>IF((D28-H28)&gt;0,D28-H28,0)</f>
        <v>0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857</v>
      </c>
      <c r="B31" s="306" t="s">
        <v>345</v>
      </c>
      <c r="C31" s="46"/>
      <c r="D31" s="46"/>
      <c r="E31" s="296" t="s">
        <v>860</v>
      </c>
      <c r="F31" s="552" t="s">
        <v>346</v>
      </c>
      <c r="G31" s="550"/>
      <c r="H31" s="550"/>
    </row>
    <row r="32" spans="1:18">
      <c r="A32" s="296" t="s">
        <v>347</v>
      </c>
      <c r="B32" s="307" t="s">
        <v>348</v>
      </c>
      <c r="C32" s="46"/>
      <c r="D32" s="46"/>
      <c r="E32" s="296" t="s">
        <v>349</v>
      </c>
      <c r="F32" s="552" t="s">
        <v>350</v>
      </c>
      <c r="G32" s="550"/>
      <c r="H32" s="550"/>
    </row>
    <row r="33" spans="1:18">
      <c r="A33" s="128" t="s">
        <v>351</v>
      </c>
      <c r="B33" s="306" t="s">
        <v>352</v>
      </c>
      <c r="C33" s="49">
        <f>C28-C31+C32</f>
        <v>82635</v>
      </c>
      <c r="D33" s="49">
        <f>D28-D31+D32</f>
        <v>48184</v>
      </c>
      <c r="E33" s="127" t="s">
        <v>353</v>
      </c>
      <c r="F33" s="554" t="s">
        <v>354</v>
      </c>
      <c r="G33" s="53">
        <f>G32-G31+G28</f>
        <v>91226</v>
      </c>
      <c r="H33" s="53">
        <f>H32-H31+H28</f>
        <v>54894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355</v>
      </c>
      <c r="B34" s="293" t="s">
        <v>356</v>
      </c>
      <c r="C34" s="50">
        <f>IF((G33-C33)&gt;0,G33-C33,0)</f>
        <v>8591</v>
      </c>
      <c r="D34" s="50">
        <f>IF((H33-D33)&gt;0,H33-D33,0)</f>
        <v>6710</v>
      </c>
      <c r="E34" s="128" t="s">
        <v>357</v>
      </c>
      <c r="F34" s="554" t="s">
        <v>358</v>
      </c>
      <c r="G34" s="548">
        <f>IF((C33-G33)&gt;0,C33-G33,0)</f>
        <v>0</v>
      </c>
      <c r="H34" s="548">
        <f>IF((D33-H33)&gt;0,D33-H33,0)</f>
        <v>0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359</v>
      </c>
      <c r="B35" s="306" t="s">
        <v>360</v>
      </c>
      <c r="C35" s="49">
        <f>C36+C37+C38</f>
        <v>1230</v>
      </c>
      <c r="D35" s="49">
        <f>D36+D37+D38</f>
        <v>671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361</v>
      </c>
      <c r="B36" s="305" t="s">
        <v>362</v>
      </c>
      <c r="C36" s="46">
        <v>1230</v>
      </c>
      <c r="D36" s="46">
        <v>671</v>
      </c>
      <c r="E36" s="308"/>
      <c r="F36" s="304"/>
      <c r="G36" s="553"/>
      <c r="H36" s="553"/>
    </row>
    <row r="37" spans="1:18" ht="24">
      <c r="A37" s="309" t="s">
        <v>363</v>
      </c>
      <c r="B37" s="310" t="s">
        <v>364</v>
      </c>
      <c r="C37" s="430"/>
      <c r="D37" s="430"/>
      <c r="E37" s="308"/>
      <c r="F37" s="557"/>
      <c r="G37" s="553"/>
      <c r="H37" s="553"/>
    </row>
    <row r="38" spans="1:18">
      <c r="A38" s="311" t="s">
        <v>365</v>
      </c>
      <c r="B38" s="310" t="s">
        <v>366</v>
      </c>
      <c r="C38" s="126"/>
      <c r="D38" s="126"/>
      <c r="E38" s="308"/>
      <c r="F38" s="557"/>
      <c r="G38" s="553"/>
      <c r="H38" s="553"/>
    </row>
    <row r="39" spans="1:18">
      <c r="A39" s="312" t="s">
        <v>367</v>
      </c>
      <c r="B39" s="129" t="s">
        <v>368</v>
      </c>
      <c r="C39" s="460">
        <f>+IF((G33-C33-C35)&gt;0,G33-C33-C35,0)</f>
        <v>7361</v>
      </c>
      <c r="D39" s="460">
        <f>+IF((H33-D33-D35)&gt;0,H33-D33-D35,0)</f>
        <v>6039</v>
      </c>
      <c r="E39" s="313" t="s">
        <v>369</v>
      </c>
      <c r="F39" s="558" t="s">
        <v>370</v>
      </c>
      <c r="G39" s="559">
        <f>IF(G34&gt;0,IF(C35+G34&lt;0,0,C35+G34),IF(C34-C35&lt;0,C35-C34,0))</f>
        <v>0</v>
      </c>
      <c r="H39" s="559">
        <f>IF(H34&gt;0,IF(D35+H34&lt;0,0,D35+H34),IF(D34-D35&lt;0,D35-D34,0))</f>
        <v>0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371</v>
      </c>
      <c r="B40" s="295" t="s">
        <v>372</v>
      </c>
      <c r="C40" s="51"/>
      <c r="D40" s="51"/>
      <c r="E40" s="127" t="s">
        <v>371</v>
      </c>
      <c r="F40" s="558" t="s">
        <v>373</v>
      </c>
      <c r="G40" s="550"/>
      <c r="H40" s="550"/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7361</v>
      </c>
      <c r="D41" s="52">
        <f>IF(H39=0,IF(D39-D40&gt;0,D39-D40+H40,0),IF(H39-H40&lt;0,H40-H39+D39,0))</f>
        <v>6039</v>
      </c>
      <c r="E41" s="127" t="s">
        <v>376</v>
      </c>
      <c r="F41" s="571" t="s">
        <v>377</v>
      </c>
      <c r="G41" s="52">
        <f>IF(C39=0,IF(G39-G40&gt;0,G39-G40+C40,0),IF(C39-C40&lt;0,C40-C39+G40,0))</f>
        <v>0</v>
      </c>
      <c r="H41" s="52">
        <f>IF(D39=0,IF(H39-H40&gt;0,H39-H40+D40,0),IF(D39-D40&lt;0,D40-D39+H40,0))</f>
        <v>0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378</v>
      </c>
      <c r="B42" s="292" t="s">
        <v>379</v>
      </c>
      <c r="C42" s="53">
        <f>C33+C35+C39</f>
        <v>91226</v>
      </c>
      <c r="D42" s="53">
        <f>D33+D35+D39</f>
        <v>54894</v>
      </c>
      <c r="E42" s="128" t="s">
        <v>380</v>
      </c>
      <c r="F42" s="129" t="s">
        <v>381</v>
      </c>
      <c r="G42" s="53">
        <f>G39+G33</f>
        <v>91226</v>
      </c>
      <c r="H42" s="53">
        <f>H39+H33</f>
        <v>54894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>
      <c r="A45" s="587" t="s">
        <v>868</v>
      </c>
      <c r="B45" s="587"/>
      <c r="C45" s="587"/>
      <c r="D45" s="587"/>
      <c r="E45" s="587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272</v>
      </c>
      <c r="B48" s="427"/>
      <c r="C48" s="427" t="s">
        <v>383</v>
      </c>
      <c r="D48" s="582"/>
      <c r="E48" s="582"/>
      <c r="F48" s="582"/>
      <c r="G48" s="582"/>
      <c r="H48" s="582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425"/>
      <c r="E49" s="560"/>
      <c r="F49" s="560"/>
      <c r="G49" s="563"/>
      <c r="H49" s="563"/>
    </row>
    <row r="50" spans="1:8" ht="12.75" customHeight="1">
      <c r="A50" s="561"/>
      <c r="B50" s="562"/>
      <c r="C50" s="428" t="s">
        <v>785</v>
      </c>
      <c r="D50" s="583"/>
      <c r="E50" s="583"/>
      <c r="F50" s="583"/>
      <c r="G50" s="583"/>
      <c r="H50" s="583"/>
    </row>
    <row r="51" spans="1:8">
      <c r="A51" s="564"/>
      <c r="B51" s="560"/>
      <c r="C51" s="425"/>
      <c r="D51" s="425"/>
      <c r="E51" s="560"/>
      <c r="F51" s="560"/>
      <c r="G51" s="563"/>
      <c r="H51" s="563"/>
    </row>
    <row r="52" spans="1:8">
      <c r="A52" s="564"/>
      <c r="B52" s="560"/>
      <c r="C52" s="425"/>
      <c r="D52" s="425"/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5" orientation="landscape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abSelected="1" topLeftCell="A34" workbookViewId="0">
      <selection activeCell="C47" sqref="C47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3" customWidth="1"/>
    <col min="4" max="4" width="21.28515625" style="543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384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385</v>
      </c>
      <c r="B4" s="470" t="str">
        <f>'справка №1-БАЛАНС'!E3</f>
        <v>Спиди АД</v>
      </c>
      <c r="C4" s="541" t="s">
        <v>2</v>
      </c>
      <c r="D4" s="541">
        <f>'справка №1-БАЛАНС'!H3</f>
        <v>131371780</v>
      </c>
      <c r="E4" s="323"/>
      <c r="F4" s="323"/>
    </row>
    <row r="5" spans="1:13" ht="15">
      <c r="A5" s="470" t="s">
        <v>275</v>
      </c>
      <c r="B5" s="470" t="str">
        <f>'справка №1-БАЛАНС'!E4</f>
        <v>консолидиран</v>
      </c>
      <c r="C5" s="542" t="s">
        <v>4</v>
      </c>
      <c r="D5" s="541" t="str">
        <f>'справка №1-БАЛАНС'!H4</f>
        <v xml:space="preserve"> </v>
      </c>
    </row>
    <row r="6" spans="1:13" ht="12" customHeight="1">
      <c r="A6" s="471" t="s">
        <v>5</v>
      </c>
      <c r="B6" s="506" t="str">
        <f>'справка №1-БАЛАНС'!E5</f>
        <v>01.01.2015-30.09.2015</v>
      </c>
      <c r="C6" s="472"/>
      <c r="D6" s="473" t="s">
        <v>276</v>
      </c>
      <c r="F6" s="325"/>
    </row>
    <row r="7" spans="1:13" ht="33.75" customHeight="1">
      <c r="A7" s="326" t="s">
        <v>386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387</v>
      </c>
      <c r="B9" s="331"/>
      <c r="C9" s="55"/>
      <c r="D9" s="55"/>
      <c r="E9" s="130"/>
      <c r="F9" s="130"/>
    </row>
    <row r="10" spans="1:13">
      <c r="A10" s="332" t="s">
        <v>388</v>
      </c>
      <c r="B10" s="333" t="s">
        <v>389</v>
      </c>
      <c r="C10" s="54">
        <v>102602</v>
      </c>
      <c r="D10" s="54">
        <v>64345</v>
      </c>
      <c r="E10" s="130"/>
      <c r="F10" s="130"/>
    </row>
    <row r="11" spans="1:13">
      <c r="A11" s="332" t="s">
        <v>390</v>
      </c>
      <c r="B11" s="333" t="s">
        <v>391</v>
      </c>
      <c r="C11" s="54">
        <v>-74117</v>
      </c>
      <c r="D11" s="54">
        <v>-39362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392</v>
      </c>
      <c r="B12" s="333" t="s">
        <v>393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394</v>
      </c>
      <c r="B13" s="333" t="s">
        <v>395</v>
      </c>
      <c r="C13" s="54">
        <v>-15724</v>
      </c>
      <c r="D13" s="54">
        <v>-11414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396</v>
      </c>
      <c r="B14" s="333" t="s">
        <v>397</v>
      </c>
      <c r="C14" s="54">
        <v>-7368</v>
      </c>
      <c r="D14" s="54">
        <v>-5045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398</v>
      </c>
      <c r="B15" s="333" t="s">
        <v>399</v>
      </c>
      <c r="C15" s="54">
        <v>-1002</v>
      </c>
      <c r="D15" s="54">
        <v>-947</v>
      </c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400</v>
      </c>
      <c r="B16" s="333" t="s">
        <v>401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402</v>
      </c>
      <c r="B17" s="333" t="s">
        <v>403</v>
      </c>
      <c r="C17" s="54"/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404</v>
      </c>
      <c r="B18" s="335" t="s">
        <v>405</v>
      </c>
      <c r="C18" s="54">
        <v>-19</v>
      </c>
      <c r="D18" s="54"/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406</v>
      </c>
      <c r="B19" s="333" t="s">
        <v>407</v>
      </c>
      <c r="C19" s="54">
        <v>778</v>
      </c>
      <c r="D19" s="54"/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408</v>
      </c>
      <c r="B20" s="337" t="s">
        <v>409</v>
      </c>
      <c r="C20" s="55">
        <f>SUM(C10:C19)</f>
        <v>5150</v>
      </c>
      <c r="D20" s="55">
        <f>SUM(D10:D19)</f>
        <v>7577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410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411</v>
      </c>
      <c r="B22" s="333" t="s">
        <v>412</v>
      </c>
      <c r="C22" s="54">
        <v>-3477</v>
      </c>
      <c r="D22" s="54">
        <v>-2210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413</v>
      </c>
      <c r="B23" s="333" t="s">
        <v>414</v>
      </c>
      <c r="C23" s="54">
        <v>2093</v>
      </c>
      <c r="D23" s="54">
        <v>126</v>
      </c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415</v>
      </c>
      <c r="B24" s="333" t="s">
        <v>416</v>
      </c>
      <c r="C24" s="54"/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417</v>
      </c>
      <c r="B25" s="333" t="s">
        <v>418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419</v>
      </c>
      <c r="B26" s="333" t="s">
        <v>420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421</v>
      </c>
      <c r="B27" s="333" t="s">
        <v>422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423</v>
      </c>
      <c r="B28" s="333" t="s">
        <v>424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425</v>
      </c>
      <c r="B29" s="333" t="s">
        <v>426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404</v>
      </c>
      <c r="B30" s="333" t="s">
        <v>427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428</v>
      </c>
      <c r="B31" s="333" t="s">
        <v>429</v>
      </c>
      <c r="C31" s="54">
        <v>1128</v>
      </c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430</v>
      </c>
      <c r="B32" s="337" t="s">
        <v>431</v>
      </c>
      <c r="C32" s="55">
        <f>SUM(C22:C31)</f>
        <v>-256</v>
      </c>
      <c r="D32" s="55">
        <f>SUM(D22:D31)</f>
        <v>-2084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432</v>
      </c>
      <c r="B33" s="338"/>
      <c r="C33" s="339"/>
      <c r="D33" s="339"/>
      <c r="E33" s="130"/>
      <c r="F33" s="130"/>
    </row>
    <row r="34" spans="1:8">
      <c r="A34" s="332" t="s">
        <v>433</v>
      </c>
      <c r="B34" s="333" t="s">
        <v>434</v>
      </c>
      <c r="C34" s="54"/>
      <c r="D34" s="54"/>
      <c r="E34" s="130"/>
      <c r="F34" s="130"/>
    </row>
    <row r="35" spans="1:8">
      <c r="A35" s="334" t="s">
        <v>435</v>
      </c>
      <c r="B35" s="333" t="s">
        <v>436</v>
      </c>
      <c r="C35" s="54"/>
      <c r="D35" s="54"/>
      <c r="E35" s="130"/>
      <c r="F35" s="130"/>
    </row>
    <row r="36" spans="1:8">
      <c r="A36" s="332" t="s">
        <v>437</v>
      </c>
      <c r="B36" s="333" t="s">
        <v>438</v>
      </c>
      <c r="C36" s="54">
        <v>2545</v>
      </c>
      <c r="D36" s="54"/>
      <c r="E36" s="130"/>
      <c r="F36" s="130"/>
    </row>
    <row r="37" spans="1:8">
      <c r="A37" s="332" t="s">
        <v>439</v>
      </c>
      <c r="B37" s="333" t="s">
        <v>440</v>
      </c>
      <c r="C37" s="54">
        <v>-1901</v>
      </c>
      <c r="D37" s="54"/>
      <c r="E37" s="130"/>
      <c r="F37" s="130"/>
    </row>
    <row r="38" spans="1:8">
      <c r="A38" s="332" t="s">
        <v>441</v>
      </c>
      <c r="B38" s="333" t="s">
        <v>442</v>
      </c>
      <c r="C38" s="54">
        <v>-2851</v>
      </c>
      <c r="D38" s="54">
        <v>-3019</v>
      </c>
      <c r="E38" s="130"/>
      <c r="F38" s="130"/>
    </row>
    <row r="39" spans="1:8">
      <c r="A39" s="332" t="s">
        <v>443</v>
      </c>
      <c r="B39" s="333" t="s">
        <v>444</v>
      </c>
      <c r="C39" s="54">
        <v>-1185</v>
      </c>
      <c r="D39" s="54">
        <v>-97</v>
      </c>
      <c r="E39" s="130"/>
      <c r="F39" s="130"/>
    </row>
    <row r="40" spans="1:8">
      <c r="A40" s="332" t="s">
        <v>445</v>
      </c>
      <c r="B40" s="333" t="s">
        <v>446</v>
      </c>
      <c r="C40" s="54">
        <v>-5594</v>
      </c>
      <c r="D40" s="54">
        <v>-4442</v>
      </c>
      <c r="E40" s="130"/>
      <c r="F40" s="130"/>
    </row>
    <row r="41" spans="1:8">
      <c r="A41" s="332" t="s">
        <v>447</v>
      </c>
      <c r="B41" s="333" t="s">
        <v>448</v>
      </c>
      <c r="C41" s="54">
        <v>886</v>
      </c>
      <c r="D41" s="54">
        <v>-4848</v>
      </c>
      <c r="E41" s="130"/>
      <c r="F41" s="130"/>
      <c r="G41" s="133"/>
      <c r="H41" s="133"/>
    </row>
    <row r="42" spans="1:8">
      <c r="A42" s="336" t="s">
        <v>449</v>
      </c>
      <c r="B42" s="337" t="s">
        <v>450</v>
      </c>
      <c r="C42" s="55">
        <f>SUM(C34:C41)</f>
        <v>-8100</v>
      </c>
      <c r="D42" s="55">
        <f>SUM(D34:D41)</f>
        <v>-12406</v>
      </c>
      <c r="E42" s="130"/>
      <c r="F42" s="130"/>
      <c r="G42" s="133"/>
      <c r="H42" s="133"/>
    </row>
    <row r="43" spans="1:8">
      <c r="A43" s="340" t="s">
        <v>451</v>
      </c>
      <c r="B43" s="337" t="s">
        <v>452</v>
      </c>
      <c r="C43" s="55">
        <f>C42+C32+C20</f>
        <v>-3206</v>
      </c>
      <c r="D43" s="55">
        <f>D42+D32+D20</f>
        <v>-6913</v>
      </c>
      <c r="E43" s="130"/>
      <c r="F43" s="130"/>
      <c r="G43" s="133"/>
      <c r="H43" s="133"/>
    </row>
    <row r="44" spans="1:8">
      <c r="A44" s="330" t="s">
        <v>453</v>
      </c>
      <c r="B44" s="338" t="s">
        <v>454</v>
      </c>
      <c r="C44" s="132">
        <v>11059</v>
      </c>
      <c r="D44" s="132">
        <v>8714</v>
      </c>
      <c r="E44" s="130"/>
      <c r="F44" s="130"/>
      <c r="G44" s="133"/>
      <c r="H44" s="133"/>
    </row>
    <row r="45" spans="1:8">
      <c r="A45" s="330" t="s">
        <v>455</v>
      </c>
      <c r="B45" s="338" t="s">
        <v>456</v>
      </c>
      <c r="C45" s="55">
        <f>C44+C43</f>
        <v>7853</v>
      </c>
      <c r="D45" s="55">
        <f>D44+D43</f>
        <v>1801</v>
      </c>
      <c r="E45" s="130"/>
      <c r="F45" s="130"/>
      <c r="G45" s="133"/>
      <c r="H45" s="133"/>
    </row>
    <row r="46" spans="1:8">
      <c r="A46" s="332" t="s">
        <v>457</v>
      </c>
      <c r="B46" s="338" t="s">
        <v>458</v>
      </c>
      <c r="C46" s="56">
        <v>7853</v>
      </c>
      <c r="D46" s="56">
        <v>1801</v>
      </c>
      <c r="E46" s="130"/>
      <c r="F46" s="130"/>
      <c r="G46" s="133"/>
      <c r="H46" s="133"/>
    </row>
    <row r="47" spans="1:8">
      <c r="A47" s="332" t="s">
        <v>459</v>
      </c>
      <c r="B47" s="338" t="s">
        <v>460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382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383</v>
      </c>
      <c r="C50" s="588"/>
      <c r="D50" s="588"/>
      <c r="G50" s="133"/>
      <c r="H50" s="133"/>
    </row>
    <row r="51" spans="1:8">
      <c r="A51" s="318"/>
      <c r="B51" s="318"/>
      <c r="C51" s="319"/>
      <c r="D51" s="319"/>
      <c r="G51" s="133"/>
      <c r="H51" s="133"/>
    </row>
    <row r="52" spans="1:8">
      <c r="A52" s="318"/>
      <c r="B52" s="436" t="s">
        <v>785</v>
      </c>
      <c r="C52" s="588"/>
      <c r="D52" s="588"/>
      <c r="G52" s="133"/>
      <c r="H52" s="133"/>
    </row>
    <row r="53" spans="1:8">
      <c r="A53" s="318"/>
      <c r="B53" s="318"/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landscape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topLeftCell="A16" workbookViewId="0">
      <selection activeCell="J28" sqref="J28"/>
    </sheetView>
  </sheetViews>
  <sheetFormatPr defaultColWidth="9.28515625" defaultRowHeight="12"/>
  <cols>
    <col min="1" max="1" width="48.42578125" style="539" customWidth="1"/>
    <col min="2" max="2" width="8.28515625" style="540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2" customFormat="1" ht="24" customHeight="1">
      <c r="A1" s="589" t="s">
        <v>461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91" t="str">
        <f>'справка №1-БАЛАНС'!E3</f>
        <v>Спиди АД</v>
      </c>
      <c r="C3" s="591"/>
      <c r="D3" s="591"/>
      <c r="E3" s="591"/>
      <c r="F3" s="591"/>
      <c r="G3" s="591"/>
      <c r="H3" s="591"/>
      <c r="I3" s="591"/>
      <c r="J3" s="476"/>
      <c r="K3" s="593" t="s">
        <v>2</v>
      </c>
      <c r="L3" s="593"/>
      <c r="M3" s="478">
        <f>'справка №1-БАЛАНС'!H3</f>
        <v>131371780</v>
      </c>
      <c r="N3" s="2"/>
    </row>
    <row r="4" spans="1:23" s="532" customFormat="1" ht="13.5" customHeight="1">
      <c r="A4" s="467" t="s">
        <v>462</v>
      </c>
      <c r="B4" s="591" t="str">
        <f>'справка №1-БАЛАНС'!E4</f>
        <v>консолидиран</v>
      </c>
      <c r="C4" s="591"/>
      <c r="D4" s="591"/>
      <c r="E4" s="591"/>
      <c r="F4" s="591"/>
      <c r="G4" s="591"/>
      <c r="H4" s="591"/>
      <c r="I4" s="591"/>
      <c r="J4" s="136"/>
      <c r="K4" s="594" t="s">
        <v>4</v>
      </c>
      <c r="L4" s="594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5</v>
      </c>
      <c r="B5" s="595" t="str">
        <f>'справка №1-БАЛАНС'!E5</f>
        <v>01.01.2015-30.09.2015</v>
      </c>
      <c r="C5" s="595"/>
      <c r="D5" s="595"/>
      <c r="E5" s="595"/>
      <c r="F5" s="479"/>
      <c r="G5" s="479"/>
      <c r="H5" s="479"/>
      <c r="I5" s="479"/>
      <c r="J5" s="479"/>
      <c r="K5" s="480"/>
      <c r="L5" s="325"/>
      <c r="M5" s="481" t="s">
        <v>6</v>
      </c>
      <c r="N5" s="4"/>
    </row>
    <row r="6" spans="1:23" s="533" customFormat="1" ht="21.75" customHeight="1">
      <c r="A6" s="206"/>
      <c r="B6" s="210"/>
      <c r="C6" s="177"/>
      <c r="D6" s="200" t="s">
        <v>463</v>
      </c>
      <c r="E6" s="6"/>
      <c r="F6" s="6"/>
      <c r="G6" s="6"/>
      <c r="H6" s="6"/>
      <c r="I6" s="6" t="s">
        <v>464</v>
      </c>
      <c r="J6" s="199"/>
      <c r="K6" s="186"/>
      <c r="L6" s="177"/>
      <c r="M6" s="180"/>
      <c r="N6" s="135"/>
    </row>
    <row r="7" spans="1:23" s="533" customFormat="1" ht="60">
      <c r="A7" s="207" t="s">
        <v>465</v>
      </c>
      <c r="B7" s="211" t="s">
        <v>466</v>
      </c>
      <c r="C7" s="178" t="s">
        <v>467</v>
      </c>
      <c r="D7" s="208" t="s">
        <v>468</v>
      </c>
      <c r="E7" s="177" t="s">
        <v>469</v>
      </c>
      <c r="F7" s="6" t="s">
        <v>470</v>
      </c>
      <c r="G7" s="6"/>
      <c r="H7" s="6"/>
      <c r="I7" s="177" t="s">
        <v>471</v>
      </c>
      <c r="J7" s="201" t="s">
        <v>472</v>
      </c>
      <c r="K7" s="178" t="s">
        <v>473</v>
      </c>
      <c r="L7" s="178" t="s">
        <v>474</v>
      </c>
      <c r="M7" s="205" t="s">
        <v>475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476</v>
      </c>
      <c r="G8" s="5" t="s">
        <v>477</v>
      </c>
      <c r="H8" s="5" t="s">
        <v>478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479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480</v>
      </c>
      <c r="L10" s="8" t="s">
        <v>111</v>
      </c>
      <c r="M10" s="9" t="s">
        <v>119</v>
      </c>
      <c r="N10" s="7"/>
    </row>
    <row r="11" spans="1:23" ht="15.75" customHeight="1">
      <c r="A11" s="10" t="s">
        <v>481</v>
      </c>
      <c r="B11" s="17" t="s">
        <v>482</v>
      </c>
      <c r="C11" s="58">
        <f>'справка №1-БАЛАНС'!H17</f>
        <v>5336</v>
      </c>
      <c r="D11" s="58">
        <f>'справка №1-БАЛАНС'!H19</f>
        <v>19565</v>
      </c>
      <c r="E11" s="58">
        <f>'справка №1-БАЛАНС'!H20</f>
        <v>0</v>
      </c>
      <c r="F11" s="58">
        <f>'справка №1-БАЛАНС'!H22</f>
        <v>0</v>
      </c>
      <c r="G11" s="58">
        <f>'справка №1-БАЛАНС'!H23</f>
        <v>0</v>
      </c>
      <c r="H11" s="60">
        <v>448</v>
      </c>
      <c r="I11" s="58">
        <f>'справка №1-БАЛАНС'!H28+'справка №1-БАЛАНС'!H31</f>
        <v>15182</v>
      </c>
      <c r="J11" s="58">
        <f>'справка №1-БАЛАНС'!H29+'справка №1-БАЛАНС'!H32</f>
        <v>0</v>
      </c>
      <c r="K11" s="60"/>
      <c r="L11" s="344">
        <f>SUM(C11:K11)</f>
        <v>40531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483</v>
      </c>
      <c r="B12" s="17" t="s">
        <v>484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485</v>
      </c>
      <c r="B13" s="8" t="s">
        <v>486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487</v>
      </c>
      <c r="B14" s="8" t="s">
        <v>488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489</v>
      </c>
      <c r="B15" s="17" t="s">
        <v>490</v>
      </c>
      <c r="C15" s="61">
        <f>C11+C12</f>
        <v>5336</v>
      </c>
      <c r="D15" s="61">
        <f t="shared" ref="D15:M15" si="2">D11+D12</f>
        <v>19565</v>
      </c>
      <c r="E15" s="61">
        <f t="shared" si="2"/>
        <v>0</v>
      </c>
      <c r="F15" s="61">
        <f t="shared" si="2"/>
        <v>0</v>
      </c>
      <c r="G15" s="61">
        <f t="shared" si="2"/>
        <v>0</v>
      </c>
      <c r="H15" s="61">
        <f t="shared" si="2"/>
        <v>448</v>
      </c>
      <c r="I15" s="61">
        <f t="shared" si="2"/>
        <v>15182</v>
      </c>
      <c r="J15" s="61">
        <f t="shared" si="2"/>
        <v>0</v>
      </c>
      <c r="K15" s="61">
        <f t="shared" si="2"/>
        <v>0</v>
      </c>
      <c r="L15" s="344">
        <f t="shared" si="1"/>
        <v>40531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491</v>
      </c>
      <c r="B16" s="21" t="s">
        <v>492</v>
      </c>
      <c r="C16" s="182"/>
      <c r="D16" s="183"/>
      <c r="E16" s="183"/>
      <c r="F16" s="183"/>
      <c r="G16" s="183"/>
      <c r="H16" s="184"/>
      <c r="I16" s="197">
        <f>+'справка №1-БАЛАНС'!G31</f>
        <v>7361</v>
      </c>
      <c r="J16" s="345">
        <f>+'справка №1-БАЛАНС'!G32</f>
        <v>0</v>
      </c>
      <c r="K16" s="60"/>
      <c r="L16" s="344">
        <f t="shared" si="1"/>
        <v>7361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493</v>
      </c>
      <c r="B17" s="8" t="s">
        <v>494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85</v>
      </c>
      <c r="I17" s="62">
        <f t="shared" si="3"/>
        <v>-5688</v>
      </c>
      <c r="J17" s="62">
        <f>J18+J19</f>
        <v>0</v>
      </c>
      <c r="K17" s="62">
        <f t="shared" si="3"/>
        <v>0</v>
      </c>
      <c r="L17" s="344">
        <f t="shared" si="1"/>
        <v>-5603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495</v>
      </c>
      <c r="B18" s="18" t="s">
        <v>496</v>
      </c>
      <c r="C18" s="60"/>
      <c r="D18" s="60"/>
      <c r="E18" s="60"/>
      <c r="F18" s="60"/>
      <c r="G18" s="60"/>
      <c r="H18" s="60"/>
      <c r="I18" s="60">
        <f>-5603</f>
        <v>-5603</v>
      </c>
      <c r="J18" s="60"/>
      <c r="K18" s="60"/>
      <c r="L18" s="344">
        <f t="shared" si="1"/>
        <v>-5603</v>
      </c>
      <c r="M18" s="60"/>
      <c r="N18" s="11"/>
    </row>
    <row r="19" spans="1:23" ht="12" customHeight="1">
      <c r="A19" s="13" t="s">
        <v>497</v>
      </c>
      <c r="B19" s="18" t="s">
        <v>498</v>
      </c>
      <c r="C19" s="60"/>
      <c r="D19" s="60"/>
      <c r="E19" s="60"/>
      <c r="F19" s="60"/>
      <c r="G19" s="60"/>
      <c r="H19" s="60">
        <v>85</v>
      </c>
      <c r="I19" s="60">
        <v>-85</v>
      </c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499</v>
      </c>
      <c r="B20" s="8" t="s">
        <v>500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501</v>
      </c>
      <c r="B21" s="8" t="s">
        <v>502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503</v>
      </c>
      <c r="B22" s="8" t="s">
        <v>504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505</v>
      </c>
      <c r="B23" s="8" t="s">
        <v>506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507</v>
      </c>
      <c r="B24" s="8" t="s">
        <v>508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503</v>
      </c>
      <c r="B25" s="8" t="s">
        <v>509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505</v>
      </c>
      <c r="B26" s="8" t="s">
        <v>510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511</v>
      </c>
      <c r="B27" s="8" t="s">
        <v>512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513</v>
      </c>
      <c r="B28" s="8" t="s">
        <v>514</v>
      </c>
      <c r="C28" s="60"/>
      <c r="D28" s="60"/>
      <c r="E28" s="60"/>
      <c r="F28" s="60"/>
      <c r="G28" s="60"/>
      <c r="H28" s="60">
        <v>11</v>
      </c>
      <c r="I28" s="60">
        <v>22</v>
      </c>
      <c r="J28" s="60"/>
      <c r="K28" s="60"/>
      <c r="L28" s="344">
        <f t="shared" si="1"/>
        <v>33</v>
      </c>
      <c r="M28" s="60"/>
      <c r="N28" s="11"/>
    </row>
    <row r="29" spans="1:23" ht="14.25" customHeight="1">
      <c r="A29" s="10" t="s">
        <v>515</v>
      </c>
      <c r="B29" s="17" t="s">
        <v>516</v>
      </c>
      <c r="C29" s="59">
        <f>C17+C20+C21+C24+C28+C27+C15+C16</f>
        <v>5336</v>
      </c>
      <c r="D29" s="59">
        <f t="shared" ref="D29:M29" si="6">D17+D20+D21+D24+D28+D27+D15+D16</f>
        <v>19565</v>
      </c>
      <c r="E29" s="59">
        <f t="shared" si="6"/>
        <v>0</v>
      </c>
      <c r="F29" s="59">
        <f t="shared" si="6"/>
        <v>0</v>
      </c>
      <c r="G29" s="59">
        <f t="shared" si="6"/>
        <v>0</v>
      </c>
      <c r="H29" s="59">
        <f t="shared" si="6"/>
        <v>544</v>
      </c>
      <c r="I29" s="59">
        <f t="shared" si="6"/>
        <v>16877</v>
      </c>
      <c r="J29" s="59">
        <f t="shared" si="6"/>
        <v>0</v>
      </c>
      <c r="K29" s="59">
        <f t="shared" si="6"/>
        <v>0</v>
      </c>
      <c r="L29" s="344">
        <f t="shared" si="1"/>
        <v>42322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517</v>
      </c>
      <c r="B30" s="8" t="s">
        <v>518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519</v>
      </c>
      <c r="B31" s="8" t="s">
        <v>520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521</v>
      </c>
      <c r="B32" s="17" t="s">
        <v>522</v>
      </c>
      <c r="C32" s="59">
        <f t="shared" ref="C32:K32" si="7">C29+C30+C31</f>
        <v>5336</v>
      </c>
      <c r="D32" s="59">
        <f t="shared" si="7"/>
        <v>19565</v>
      </c>
      <c r="E32" s="59">
        <f t="shared" si="7"/>
        <v>0</v>
      </c>
      <c r="F32" s="59">
        <f t="shared" si="7"/>
        <v>0</v>
      </c>
      <c r="G32" s="59">
        <f t="shared" si="7"/>
        <v>0</v>
      </c>
      <c r="H32" s="59">
        <f t="shared" si="7"/>
        <v>544</v>
      </c>
      <c r="I32" s="59">
        <f t="shared" si="7"/>
        <v>16877</v>
      </c>
      <c r="J32" s="59">
        <f t="shared" si="7"/>
        <v>0</v>
      </c>
      <c r="K32" s="59">
        <f t="shared" si="7"/>
        <v>0</v>
      </c>
      <c r="L32" s="344">
        <f t="shared" si="1"/>
        <v>42322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2" t="s">
        <v>869</v>
      </c>
      <c r="B35" s="592"/>
      <c r="C35" s="592"/>
      <c r="D35" s="592"/>
      <c r="E35" s="592"/>
      <c r="F35" s="592"/>
      <c r="G35" s="592"/>
      <c r="H35" s="592"/>
      <c r="I35" s="592"/>
      <c r="J35" s="592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863</v>
      </c>
      <c r="B38" s="19"/>
      <c r="C38" s="15"/>
      <c r="D38" s="590" t="s">
        <v>523</v>
      </c>
      <c r="E38" s="590"/>
      <c r="F38" s="590"/>
      <c r="G38" s="590"/>
      <c r="H38" s="590"/>
      <c r="I38" s="590"/>
      <c r="J38" s="15" t="s">
        <v>864</v>
      </c>
      <c r="K38" s="15"/>
      <c r="L38" s="590"/>
      <c r="M38" s="590"/>
      <c r="N38" s="11"/>
    </row>
    <row r="39" spans="1:14">
      <c r="A39" s="536"/>
      <c r="B39" s="537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D19" workbookViewId="0">
      <selection activeCell="O18" sqref="O18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524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596" t="s">
        <v>385</v>
      </c>
      <c r="B2" s="597"/>
      <c r="C2" s="598" t="str">
        <f>'справка №1-БАЛАНС'!E3</f>
        <v>Спиди АД</v>
      </c>
      <c r="D2" s="598"/>
      <c r="E2" s="598"/>
      <c r="F2" s="598"/>
      <c r="G2" s="598"/>
      <c r="H2" s="598"/>
      <c r="I2" s="483"/>
      <c r="J2" s="483"/>
      <c r="K2" s="483"/>
      <c r="L2" s="483"/>
      <c r="M2" s="484" t="s">
        <v>2</v>
      </c>
      <c r="N2" s="482"/>
      <c r="O2" s="482">
        <f>'справка №1-БАЛАНС'!H3</f>
        <v>131371780</v>
      </c>
      <c r="P2" s="483"/>
      <c r="Q2" s="483"/>
      <c r="R2" s="526"/>
    </row>
    <row r="3" spans="1:28" ht="15">
      <c r="A3" s="596" t="s">
        <v>5</v>
      </c>
      <c r="B3" s="597"/>
      <c r="C3" s="599" t="str">
        <f>'справка №1-БАЛАНС'!E5</f>
        <v>01.01.2015-30.09.2015</v>
      </c>
      <c r="D3" s="599"/>
      <c r="E3" s="599"/>
      <c r="F3" s="485"/>
      <c r="G3" s="485"/>
      <c r="H3" s="485"/>
      <c r="I3" s="485"/>
      <c r="J3" s="485"/>
      <c r="K3" s="485"/>
      <c r="L3" s="485"/>
      <c r="M3" s="604" t="s">
        <v>4</v>
      </c>
      <c r="N3" s="604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525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526</v>
      </c>
    </row>
    <row r="5" spans="1:28" s="100" customFormat="1" ht="30.75" customHeight="1">
      <c r="A5" s="605" t="s">
        <v>465</v>
      </c>
      <c r="B5" s="606"/>
      <c r="C5" s="609" t="s">
        <v>8</v>
      </c>
      <c r="D5" s="357" t="s">
        <v>527</v>
      </c>
      <c r="E5" s="357"/>
      <c r="F5" s="357"/>
      <c r="G5" s="357"/>
      <c r="H5" s="357" t="s">
        <v>528</v>
      </c>
      <c r="I5" s="357"/>
      <c r="J5" s="602" t="s">
        <v>529</v>
      </c>
      <c r="K5" s="357" t="s">
        <v>530</v>
      </c>
      <c r="L5" s="357"/>
      <c r="M5" s="357"/>
      <c r="N5" s="357"/>
      <c r="O5" s="357" t="s">
        <v>528</v>
      </c>
      <c r="P5" s="357"/>
      <c r="Q5" s="602" t="s">
        <v>531</v>
      </c>
      <c r="R5" s="602" t="s">
        <v>532</v>
      </c>
    </row>
    <row r="6" spans="1:28" s="100" customFormat="1" ht="48">
      <c r="A6" s="607"/>
      <c r="B6" s="608"/>
      <c r="C6" s="610"/>
      <c r="D6" s="358" t="s">
        <v>533</v>
      </c>
      <c r="E6" s="358" t="s">
        <v>534</v>
      </c>
      <c r="F6" s="358" t="s">
        <v>535</v>
      </c>
      <c r="G6" s="358" t="s">
        <v>536</v>
      </c>
      <c r="H6" s="358" t="s">
        <v>537</v>
      </c>
      <c r="I6" s="358" t="s">
        <v>538</v>
      </c>
      <c r="J6" s="603"/>
      <c r="K6" s="358" t="s">
        <v>533</v>
      </c>
      <c r="L6" s="358" t="s">
        <v>539</v>
      </c>
      <c r="M6" s="358" t="s">
        <v>540</v>
      </c>
      <c r="N6" s="358" t="s">
        <v>541</v>
      </c>
      <c r="O6" s="358" t="s">
        <v>537</v>
      </c>
      <c r="P6" s="358" t="s">
        <v>538</v>
      </c>
      <c r="Q6" s="603"/>
      <c r="R6" s="603"/>
    </row>
    <row r="7" spans="1:28" s="100" customFormat="1">
      <c r="A7" s="360" t="s">
        <v>542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543</v>
      </c>
      <c r="B8" s="363" t="s">
        <v>544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545</v>
      </c>
      <c r="B9" s="366" t="s">
        <v>546</v>
      </c>
      <c r="C9" s="367" t="s">
        <v>547</v>
      </c>
      <c r="D9" s="189"/>
      <c r="E9" s="189"/>
      <c r="F9" s="189"/>
      <c r="G9" s="74">
        <f>D9+E9-F9</f>
        <v>0</v>
      </c>
      <c r="H9" s="65"/>
      <c r="I9" s="65"/>
      <c r="J9" s="74">
        <f>G9+H9-I9</f>
        <v>0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0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548</v>
      </c>
      <c r="B10" s="366" t="s">
        <v>549</v>
      </c>
      <c r="C10" s="367" t="s">
        <v>550</v>
      </c>
      <c r="D10" s="189">
        <v>63</v>
      </c>
      <c r="E10" s="189">
        <v>4</v>
      </c>
      <c r="F10" s="189"/>
      <c r="G10" s="74">
        <f t="shared" ref="G10:G39" si="2">D10+E10-F10</f>
        <v>67</v>
      </c>
      <c r="H10" s="65"/>
      <c r="I10" s="65"/>
      <c r="J10" s="74">
        <f t="shared" ref="J10:J39" si="3">G10+H10-I10</f>
        <v>67</v>
      </c>
      <c r="K10" s="65">
        <v>37</v>
      </c>
      <c r="L10" s="65">
        <v>20</v>
      </c>
      <c r="M10" s="65"/>
      <c r="N10" s="74">
        <f t="shared" ref="N10:N39" si="4">K10+L10-M10</f>
        <v>57</v>
      </c>
      <c r="O10" s="65"/>
      <c r="P10" s="65"/>
      <c r="Q10" s="74">
        <f t="shared" si="0"/>
        <v>57</v>
      </c>
      <c r="R10" s="74">
        <f t="shared" si="1"/>
        <v>10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551</v>
      </c>
      <c r="B11" s="366" t="s">
        <v>552</v>
      </c>
      <c r="C11" s="367" t="s">
        <v>553</v>
      </c>
      <c r="D11" s="189">
        <v>3374</v>
      </c>
      <c r="E11" s="189">
        <v>512</v>
      </c>
      <c r="F11" s="189">
        <v>63</v>
      </c>
      <c r="G11" s="74">
        <f t="shared" si="2"/>
        <v>3823</v>
      </c>
      <c r="H11" s="65"/>
      <c r="I11" s="65"/>
      <c r="J11" s="74">
        <f t="shared" si="3"/>
        <v>3823</v>
      </c>
      <c r="K11" s="65">
        <v>2610</v>
      </c>
      <c r="L11" s="65">
        <v>328</v>
      </c>
      <c r="M11" s="65">
        <v>63</v>
      </c>
      <c r="N11" s="74">
        <f t="shared" si="4"/>
        <v>2875</v>
      </c>
      <c r="O11" s="65"/>
      <c r="P11" s="65"/>
      <c r="Q11" s="74">
        <f t="shared" si="0"/>
        <v>2875</v>
      </c>
      <c r="R11" s="74">
        <f t="shared" si="1"/>
        <v>948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554</v>
      </c>
      <c r="B12" s="366" t="s">
        <v>555</v>
      </c>
      <c r="C12" s="367" t="s">
        <v>556</v>
      </c>
      <c r="D12" s="189"/>
      <c r="E12" s="189"/>
      <c r="F12" s="189"/>
      <c r="G12" s="74">
        <f t="shared" si="2"/>
        <v>0</v>
      </c>
      <c r="H12" s="65"/>
      <c r="I12" s="65"/>
      <c r="J12" s="74">
        <f t="shared" si="3"/>
        <v>0</v>
      </c>
      <c r="K12" s="65"/>
      <c r="L12" s="65"/>
      <c r="M12" s="65"/>
      <c r="N12" s="74">
        <f t="shared" si="4"/>
        <v>0</v>
      </c>
      <c r="O12" s="65"/>
      <c r="P12" s="65"/>
      <c r="Q12" s="74">
        <f t="shared" si="0"/>
        <v>0</v>
      </c>
      <c r="R12" s="74">
        <f t="shared" si="1"/>
        <v>0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557</v>
      </c>
      <c r="B13" s="366" t="s">
        <v>558</v>
      </c>
      <c r="C13" s="367" t="s">
        <v>559</v>
      </c>
      <c r="D13" s="189">
        <v>29988</v>
      </c>
      <c r="E13" s="189">
        <v>6472</v>
      </c>
      <c r="F13" s="189">
        <v>4085</v>
      </c>
      <c r="G13" s="74">
        <f t="shared" si="2"/>
        <v>32375</v>
      </c>
      <c r="H13" s="65"/>
      <c r="I13" s="65"/>
      <c r="J13" s="74">
        <f t="shared" si="3"/>
        <v>32375</v>
      </c>
      <c r="K13" s="65">
        <v>13256</v>
      </c>
      <c r="L13" s="65">
        <v>3291</v>
      </c>
      <c r="M13" s="65">
        <v>1878</v>
      </c>
      <c r="N13" s="74">
        <f t="shared" si="4"/>
        <v>14669</v>
      </c>
      <c r="O13" s="65"/>
      <c r="P13" s="65"/>
      <c r="Q13" s="74">
        <f t="shared" si="0"/>
        <v>14669</v>
      </c>
      <c r="R13" s="74">
        <f t="shared" si="1"/>
        <v>17706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560</v>
      </c>
      <c r="B14" s="366" t="s">
        <v>561</v>
      </c>
      <c r="C14" s="367" t="s">
        <v>562</v>
      </c>
      <c r="D14" s="189"/>
      <c r="E14" s="189"/>
      <c r="F14" s="189"/>
      <c r="G14" s="74">
        <f t="shared" si="2"/>
        <v>0</v>
      </c>
      <c r="H14" s="65"/>
      <c r="I14" s="65"/>
      <c r="J14" s="74">
        <f t="shared" si="3"/>
        <v>0</v>
      </c>
      <c r="K14" s="65"/>
      <c r="L14" s="65"/>
      <c r="M14" s="65"/>
      <c r="N14" s="74">
        <f t="shared" si="4"/>
        <v>0</v>
      </c>
      <c r="O14" s="65"/>
      <c r="P14" s="65"/>
      <c r="Q14" s="74">
        <f t="shared" si="0"/>
        <v>0</v>
      </c>
      <c r="R14" s="74">
        <f t="shared" si="1"/>
        <v>0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865</v>
      </c>
      <c r="B15" s="374" t="s">
        <v>866</v>
      </c>
      <c r="C15" s="456" t="s">
        <v>867</v>
      </c>
      <c r="D15" s="457"/>
      <c r="E15" s="457"/>
      <c r="F15" s="457"/>
      <c r="G15" s="74">
        <f t="shared" si="2"/>
        <v>0</v>
      </c>
      <c r="H15" s="458"/>
      <c r="I15" s="458"/>
      <c r="J15" s="74">
        <f t="shared" si="3"/>
        <v>0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0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563</v>
      </c>
      <c r="B16" s="193" t="s">
        <v>564</v>
      </c>
      <c r="C16" s="367" t="s">
        <v>565</v>
      </c>
      <c r="D16" s="189">
        <v>9442</v>
      </c>
      <c r="E16" s="189">
        <v>1078</v>
      </c>
      <c r="F16" s="189">
        <v>110</v>
      </c>
      <c r="G16" s="74">
        <f t="shared" si="2"/>
        <v>10410</v>
      </c>
      <c r="H16" s="65"/>
      <c r="I16" s="65"/>
      <c r="J16" s="74">
        <f t="shared" si="3"/>
        <v>10410</v>
      </c>
      <c r="K16" s="65">
        <v>5105</v>
      </c>
      <c r="L16" s="65">
        <v>1484</v>
      </c>
      <c r="M16" s="65">
        <v>88</v>
      </c>
      <c r="N16" s="74">
        <f t="shared" si="4"/>
        <v>6501</v>
      </c>
      <c r="O16" s="65"/>
      <c r="P16" s="65"/>
      <c r="Q16" s="74">
        <f t="shared" ref="Q16:Q25" si="5">N16+O16-P16</f>
        <v>6501</v>
      </c>
      <c r="R16" s="74">
        <f t="shared" ref="R16:R25" si="6">J16-Q16</f>
        <v>3909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566</v>
      </c>
      <c r="C17" s="369" t="s">
        <v>567</v>
      </c>
      <c r="D17" s="194">
        <f>SUM(D9:D16)</f>
        <v>42867</v>
      </c>
      <c r="E17" s="194">
        <f>SUM(E9:E16)</f>
        <v>8066</v>
      </c>
      <c r="F17" s="194">
        <f>SUM(F9:F16)</f>
        <v>4258</v>
      </c>
      <c r="G17" s="74">
        <f t="shared" si="2"/>
        <v>46675</v>
      </c>
      <c r="H17" s="75">
        <f>SUM(H9:H16)</f>
        <v>0</v>
      </c>
      <c r="I17" s="75">
        <f>SUM(I9:I16)</f>
        <v>0</v>
      </c>
      <c r="J17" s="74">
        <f t="shared" si="3"/>
        <v>46675</v>
      </c>
      <c r="K17" s="75">
        <f>SUM(K9:K16)</f>
        <v>21008</v>
      </c>
      <c r="L17" s="75">
        <f>SUM(L9:L16)</f>
        <v>5123</v>
      </c>
      <c r="M17" s="75">
        <f>SUM(M9:M16)</f>
        <v>2029</v>
      </c>
      <c r="N17" s="74">
        <f t="shared" si="4"/>
        <v>24102</v>
      </c>
      <c r="O17" s="75">
        <f>SUM(O9:O16)</f>
        <v>0</v>
      </c>
      <c r="P17" s="75">
        <f>SUM(P9:P16)</f>
        <v>0</v>
      </c>
      <c r="Q17" s="74">
        <f t="shared" si="5"/>
        <v>24102</v>
      </c>
      <c r="R17" s="74">
        <f t="shared" si="6"/>
        <v>22573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568</v>
      </c>
      <c r="B18" s="371" t="s">
        <v>569</v>
      </c>
      <c r="C18" s="369" t="s">
        <v>570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571</v>
      </c>
      <c r="B19" s="371" t="s">
        <v>572</v>
      </c>
      <c r="C19" s="369" t="s">
        <v>573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574</v>
      </c>
      <c r="B20" s="363" t="s">
        <v>575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545</v>
      </c>
      <c r="B21" s="366" t="s">
        <v>576</v>
      </c>
      <c r="C21" s="367" t="s">
        <v>577</v>
      </c>
      <c r="D21" s="189"/>
      <c r="E21" s="189"/>
      <c r="F21" s="189"/>
      <c r="G21" s="74">
        <f t="shared" si="2"/>
        <v>0</v>
      </c>
      <c r="H21" s="65"/>
      <c r="I21" s="65"/>
      <c r="J21" s="74">
        <f t="shared" si="3"/>
        <v>0</v>
      </c>
      <c r="K21" s="65"/>
      <c r="L21" s="65"/>
      <c r="M21" s="65"/>
      <c r="N21" s="74">
        <f t="shared" si="4"/>
        <v>0</v>
      </c>
      <c r="O21" s="65"/>
      <c r="P21" s="65"/>
      <c r="Q21" s="74">
        <f t="shared" si="5"/>
        <v>0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548</v>
      </c>
      <c r="B22" s="366" t="s">
        <v>578</v>
      </c>
      <c r="C22" s="367" t="s">
        <v>579</v>
      </c>
      <c r="D22" s="189">
        <v>4254</v>
      </c>
      <c r="E22" s="189">
        <v>2289</v>
      </c>
      <c r="F22" s="189"/>
      <c r="G22" s="74">
        <f t="shared" si="2"/>
        <v>6543</v>
      </c>
      <c r="H22" s="65"/>
      <c r="I22" s="65"/>
      <c r="J22" s="74">
        <f t="shared" si="3"/>
        <v>6543</v>
      </c>
      <c r="K22" s="65">
        <v>2704</v>
      </c>
      <c r="L22" s="65">
        <v>750</v>
      </c>
      <c r="M22" s="65"/>
      <c r="N22" s="74">
        <f t="shared" si="4"/>
        <v>3454</v>
      </c>
      <c r="O22" s="65"/>
      <c r="P22" s="65"/>
      <c r="Q22" s="74">
        <f t="shared" si="5"/>
        <v>3454</v>
      </c>
      <c r="R22" s="74">
        <f t="shared" si="6"/>
        <v>3089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551</v>
      </c>
      <c r="B23" s="374" t="s">
        <v>580</v>
      </c>
      <c r="C23" s="367" t="s">
        <v>581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554</v>
      </c>
      <c r="B24" s="375" t="s">
        <v>564</v>
      </c>
      <c r="C24" s="367" t="s">
        <v>582</v>
      </c>
      <c r="D24" s="189">
        <v>11737</v>
      </c>
      <c r="E24" s="189">
        <v>1353</v>
      </c>
      <c r="F24" s="189">
        <v>16</v>
      </c>
      <c r="G24" s="74">
        <f t="shared" si="2"/>
        <v>13074</v>
      </c>
      <c r="H24" s="65"/>
      <c r="I24" s="65"/>
      <c r="J24" s="74">
        <f t="shared" si="3"/>
        <v>13074</v>
      </c>
      <c r="K24" s="65">
        <v>1238</v>
      </c>
      <c r="L24" s="65">
        <v>804</v>
      </c>
      <c r="M24" s="65">
        <v>9</v>
      </c>
      <c r="N24" s="74">
        <f t="shared" si="4"/>
        <v>2033</v>
      </c>
      <c r="O24" s="65"/>
      <c r="P24" s="65"/>
      <c r="Q24" s="74">
        <f t="shared" si="5"/>
        <v>2033</v>
      </c>
      <c r="R24" s="74">
        <f t="shared" si="6"/>
        <v>11041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842</v>
      </c>
      <c r="C25" s="376" t="s">
        <v>584</v>
      </c>
      <c r="D25" s="190">
        <f>SUM(D21:D24)</f>
        <v>15991</v>
      </c>
      <c r="E25" s="190">
        <f t="shared" ref="E25:P25" si="7">SUM(E21:E24)</f>
        <v>3642</v>
      </c>
      <c r="F25" s="190">
        <f t="shared" si="7"/>
        <v>16</v>
      </c>
      <c r="G25" s="67">
        <f t="shared" si="2"/>
        <v>19617</v>
      </c>
      <c r="H25" s="66">
        <f t="shared" si="7"/>
        <v>0</v>
      </c>
      <c r="I25" s="66">
        <f t="shared" si="7"/>
        <v>0</v>
      </c>
      <c r="J25" s="67">
        <f t="shared" si="3"/>
        <v>19617</v>
      </c>
      <c r="K25" s="66">
        <f t="shared" si="7"/>
        <v>3942</v>
      </c>
      <c r="L25" s="66">
        <f t="shared" si="7"/>
        <v>1554</v>
      </c>
      <c r="M25" s="66">
        <f t="shared" si="7"/>
        <v>9</v>
      </c>
      <c r="N25" s="67">
        <f t="shared" si="4"/>
        <v>5487</v>
      </c>
      <c r="O25" s="66">
        <f t="shared" si="7"/>
        <v>0</v>
      </c>
      <c r="P25" s="66">
        <f t="shared" si="7"/>
        <v>0</v>
      </c>
      <c r="Q25" s="67">
        <f t="shared" si="5"/>
        <v>5487</v>
      </c>
      <c r="R25" s="67">
        <f t="shared" si="6"/>
        <v>14130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585</v>
      </c>
      <c r="B26" s="377" t="s">
        <v>586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545</v>
      </c>
      <c r="B27" s="379" t="s">
        <v>858</v>
      </c>
      <c r="C27" s="380" t="s">
        <v>587</v>
      </c>
      <c r="D27" s="192">
        <f>SUM(D28:D31)</f>
        <v>0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0</v>
      </c>
      <c r="H27" s="70">
        <f t="shared" si="8"/>
        <v>0</v>
      </c>
      <c r="I27" s="70">
        <f t="shared" si="8"/>
        <v>0</v>
      </c>
      <c r="J27" s="71">
        <f t="shared" si="3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0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588</v>
      </c>
      <c r="D28" s="189"/>
      <c r="E28" s="189"/>
      <c r="F28" s="189"/>
      <c r="G28" s="74">
        <f t="shared" si="2"/>
        <v>0</v>
      </c>
      <c r="H28" s="65"/>
      <c r="I28" s="65"/>
      <c r="J28" s="74">
        <f t="shared" si="3"/>
        <v>0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0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589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590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591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548</v>
      </c>
      <c r="B32" s="379" t="s">
        <v>592</v>
      </c>
      <c r="C32" s="367" t="s">
        <v>593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594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595</v>
      </c>
      <c r="C34" s="367" t="s">
        <v>596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597</v>
      </c>
      <c r="C35" s="367" t="s">
        <v>598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599</v>
      </c>
      <c r="C36" s="367" t="s">
        <v>600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551</v>
      </c>
      <c r="B37" s="381" t="s">
        <v>564</v>
      </c>
      <c r="C37" s="367" t="s">
        <v>601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859</v>
      </c>
      <c r="C38" s="369" t="s">
        <v>603</v>
      </c>
      <c r="D38" s="194">
        <f>D27+D32+D37</f>
        <v>0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0</v>
      </c>
      <c r="H38" s="75">
        <f t="shared" si="12"/>
        <v>0</v>
      </c>
      <c r="I38" s="75">
        <f t="shared" si="12"/>
        <v>0</v>
      </c>
      <c r="J38" s="74">
        <f t="shared" si="3"/>
        <v>0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0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604</v>
      </c>
      <c r="B39" s="370" t="s">
        <v>605</v>
      </c>
      <c r="C39" s="369" t="s">
        <v>606</v>
      </c>
      <c r="D39" s="572">
        <v>10360</v>
      </c>
      <c r="E39" s="572"/>
      <c r="F39" s="572"/>
      <c r="G39" s="74">
        <f t="shared" si="2"/>
        <v>10360</v>
      </c>
      <c r="H39" s="572"/>
      <c r="I39" s="572"/>
      <c r="J39" s="74">
        <f t="shared" si="3"/>
        <v>10360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10360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607</v>
      </c>
      <c r="C40" s="359" t="s">
        <v>608</v>
      </c>
      <c r="D40" s="438">
        <f>D17+D18+D19+D25+D38+D39</f>
        <v>69218</v>
      </c>
      <c r="E40" s="438">
        <f>E17+E18+E19+E25+E38+E39</f>
        <v>11708</v>
      </c>
      <c r="F40" s="438">
        <f t="shared" ref="F40:R40" si="13">F17+F18+F19+F25+F38+F39</f>
        <v>4274</v>
      </c>
      <c r="G40" s="438">
        <f t="shared" si="13"/>
        <v>76652</v>
      </c>
      <c r="H40" s="438">
        <f t="shared" si="13"/>
        <v>0</v>
      </c>
      <c r="I40" s="438">
        <f t="shared" si="13"/>
        <v>0</v>
      </c>
      <c r="J40" s="438">
        <f t="shared" si="13"/>
        <v>76652</v>
      </c>
      <c r="K40" s="438">
        <f t="shared" si="13"/>
        <v>24950</v>
      </c>
      <c r="L40" s="438">
        <f t="shared" si="13"/>
        <v>6677</v>
      </c>
      <c r="M40" s="438">
        <f t="shared" si="13"/>
        <v>2038</v>
      </c>
      <c r="N40" s="438">
        <f t="shared" si="13"/>
        <v>29589</v>
      </c>
      <c r="O40" s="438">
        <f t="shared" si="13"/>
        <v>0</v>
      </c>
      <c r="P40" s="438">
        <f t="shared" si="13"/>
        <v>0</v>
      </c>
      <c r="Q40" s="438">
        <f t="shared" si="13"/>
        <v>29589</v>
      </c>
      <c r="R40" s="438">
        <f t="shared" si="13"/>
        <v>47063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609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610</v>
      </c>
      <c r="C44" s="354"/>
      <c r="D44" s="355"/>
      <c r="E44" s="355"/>
      <c r="F44" s="355"/>
      <c r="G44" s="351"/>
      <c r="H44" s="356" t="s">
        <v>611</v>
      </c>
      <c r="I44" s="356"/>
      <c r="J44" s="356"/>
      <c r="K44" s="611"/>
      <c r="L44" s="611"/>
      <c r="M44" s="611"/>
      <c r="N44" s="611"/>
      <c r="O44" s="600" t="s">
        <v>785</v>
      </c>
      <c r="P44" s="601"/>
      <c r="Q44" s="601"/>
      <c r="R44" s="601"/>
    </row>
    <row r="45" spans="1:28">
      <c r="A45" s="349"/>
      <c r="B45" s="349"/>
      <c r="C45" s="349"/>
      <c r="D45" s="531"/>
      <c r="E45" s="531"/>
      <c r="F45" s="531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</row>
    <row r="46" spans="1:28">
      <c r="A46" s="349"/>
      <c r="B46" s="349"/>
      <c r="C46" s="349"/>
      <c r="D46" s="531"/>
      <c r="E46" s="531"/>
      <c r="F46" s="531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31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topLeftCell="A16" workbookViewId="0">
      <selection activeCell="D88" sqref="D88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5" t="s">
        <v>612</v>
      </c>
      <c r="B1" s="615"/>
      <c r="C1" s="615"/>
      <c r="D1" s="615"/>
      <c r="E1" s="615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385</v>
      </c>
      <c r="B3" s="618" t="str">
        <f>'справка №1-БАЛАНС'!E3</f>
        <v>Спиди АД</v>
      </c>
      <c r="C3" s="619"/>
      <c r="D3" s="526" t="s">
        <v>2</v>
      </c>
      <c r="E3" s="107">
        <f>'справка №1-БАЛАНС'!H3</f>
        <v>131371780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15">
      <c r="A4" s="494" t="s">
        <v>5</v>
      </c>
      <c r="B4" s="616" t="str">
        <f>'справка №1-БАЛАНС'!E5</f>
        <v>01.01.2015-30.09.2015</v>
      </c>
      <c r="C4" s="617"/>
      <c r="D4" s="527" t="s">
        <v>4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613</v>
      </c>
      <c r="B5" s="496"/>
      <c r="C5" s="497"/>
      <c r="D5" s="107"/>
      <c r="E5" s="498" t="s">
        <v>614</v>
      </c>
    </row>
    <row r="6" spans="1:15" s="100" customFormat="1">
      <c r="A6" s="389" t="s">
        <v>465</v>
      </c>
      <c r="B6" s="390" t="s">
        <v>8</v>
      </c>
      <c r="C6" s="391" t="s">
        <v>615</v>
      </c>
      <c r="D6" s="138" t="s">
        <v>616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617</v>
      </c>
      <c r="E7" s="124" t="s">
        <v>618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619</v>
      </c>
      <c r="B9" s="394" t="s">
        <v>620</v>
      </c>
      <c r="C9" s="108"/>
      <c r="D9" s="108"/>
      <c r="E9" s="120">
        <f>C9-D9</f>
        <v>0</v>
      </c>
      <c r="F9" s="106"/>
    </row>
    <row r="10" spans="1:15">
      <c r="A10" s="393" t="s">
        <v>621</v>
      </c>
      <c r="B10" s="395"/>
      <c r="C10" s="104"/>
      <c r="D10" s="104"/>
      <c r="E10" s="120"/>
      <c r="F10" s="106"/>
    </row>
    <row r="11" spans="1:15">
      <c r="A11" s="396" t="s">
        <v>622</v>
      </c>
      <c r="B11" s="397" t="s">
        <v>623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624</v>
      </c>
      <c r="B12" s="397" t="s">
        <v>625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626</v>
      </c>
      <c r="B13" s="397" t="s">
        <v>627</v>
      </c>
      <c r="C13" s="108"/>
      <c r="D13" s="108"/>
      <c r="E13" s="120">
        <f t="shared" si="0"/>
        <v>0</v>
      </c>
      <c r="F13" s="106"/>
    </row>
    <row r="14" spans="1:15">
      <c r="A14" s="396" t="s">
        <v>628</v>
      </c>
      <c r="B14" s="397" t="s">
        <v>629</v>
      </c>
      <c r="C14" s="108"/>
      <c r="D14" s="108"/>
      <c r="E14" s="120">
        <f t="shared" si="0"/>
        <v>0</v>
      </c>
      <c r="F14" s="106"/>
    </row>
    <row r="15" spans="1:15">
      <c r="A15" s="396" t="s">
        <v>630</v>
      </c>
      <c r="B15" s="397" t="s">
        <v>631</v>
      </c>
      <c r="C15" s="108"/>
      <c r="D15" s="108"/>
      <c r="E15" s="120">
        <f t="shared" si="0"/>
        <v>0</v>
      </c>
      <c r="F15" s="106"/>
    </row>
    <row r="16" spans="1:15">
      <c r="A16" s="396" t="s">
        <v>632</v>
      </c>
      <c r="B16" s="397" t="s">
        <v>633</v>
      </c>
      <c r="C16" s="119">
        <f>+C17+C18</f>
        <v>22</v>
      </c>
      <c r="D16" s="119">
        <f>+D17+D18</f>
        <v>22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634</v>
      </c>
      <c r="B17" s="397" t="s">
        <v>635</v>
      </c>
      <c r="C17" s="108"/>
      <c r="D17" s="108"/>
      <c r="E17" s="120">
        <f t="shared" si="0"/>
        <v>0</v>
      </c>
      <c r="F17" s="106"/>
    </row>
    <row r="18" spans="1:15">
      <c r="A18" s="396" t="s">
        <v>628</v>
      </c>
      <c r="B18" s="397" t="s">
        <v>636</v>
      </c>
      <c r="C18" s="108">
        <v>22</v>
      </c>
      <c r="D18" s="108">
        <v>22</v>
      </c>
      <c r="E18" s="120">
        <f t="shared" si="0"/>
        <v>0</v>
      </c>
      <c r="F18" s="106"/>
    </row>
    <row r="19" spans="1:15">
      <c r="A19" s="398" t="s">
        <v>637</v>
      </c>
      <c r="B19" s="394" t="s">
        <v>638</v>
      </c>
      <c r="C19" s="104">
        <f>C11+C15+C16</f>
        <v>22</v>
      </c>
      <c r="D19" s="104">
        <f>D11+D15+D16</f>
        <v>22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639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640</v>
      </c>
      <c r="B21" s="394" t="s">
        <v>641</v>
      </c>
      <c r="C21" s="108">
        <v>225</v>
      </c>
      <c r="D21" s="108">
        <v>225</v>
      </c>
      <c r="E21" s="120">
        <f t="shared" si="0"/>
        <v>0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642</v>
      </c>
      <c r="B23" s="399"/>
      <c r="C23" s="119"/>
      <c r="D23" s="104"/>
      <c r="E23" s="120"/>
      <c r="F23" s="106"/>
    </row>
    <row r="24" spans="1:15">
      <c r="A24" s="396" t="s">
        <v>643</v>
      </c>
      <c r="B24" s="397" t="s">
        <v>644</v>
      </c>
      <c r="C24" s="119">
        <f>SUM(C25:C27)</f>
        <v>4293</v>
      </c>
      <c r="D24" s="119">
        <f>SUM(D25:D27)</f>
        <v>4293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645</v>
      </c>
      <c r="B25" s="397" t="s">
        <v>646</v>
      </c>
      <c r="C25" s="108">
        <v>3245</v>
      </c>
      <c r="D25" s="108">
        <v>3245</v>
      </c>
      <c r="E25" s="120">
        <f t="shared" si="0"/>
        <v>0</v>
      </c>
      <c r="F25" s="106"/>
    </row>
    <row r="26" spans="1:15">
      <c r="A26" s="396" t="s">
        <v>647</v>
      </c>
      <c r="B26" s="397" t="s">
        <v>648</v>
      </c>
      <c r="C26" s="108">
        <v>1048</v>
      </c>
      <c r="D26" s="108">
        <v>1048</v>
      </c>
      <c r="E26" s="120">
        <f t="shared" si="0"/>
        <v>0</v>
      </c>
      <c r="F26" s="106"/>
    </row>
    <row r="27" spans="1:15">
      <c r="A27" s="396" t="s">
        <v>649</v>
      </c>
      <c r="B27" s="397" t="s">
        <v>650</v>
      </c>
      <c r="C27" s="108"/>
      <c r="D27" s="108"/>
      <c r="E27" s="120">
        <f t="shared" si="0"/>
        <v>0</v>
      </c>
      <c r="F27" s="106"/>
    </row>
    <row r="28" spans="1:15">
      <c r="A28" s="396" t="s">
        <v>651</v>
      </c>
      <c r="B28" s="397" t="s">
        <v>652</v>
      </c>
      <c r="C28" s="108">
        <v>17144</v>
      </c>
      <c r="D28" s="108">
        <v>17144</v>
      </c>
      <c r="E28" s="120">
        <f t="shared" si="0"/>
        <v>0</v>
      </c>
      <c r="F28" s="106"/>
    </row>
    <row r="29" spans="1:15">
      <c r="A29" s="396" t="s">
        <v>653</v>
      </c>
      <c r="B29" s="397" t="s">
        <v>654</v>
      </c>
      <c r="C29" s="108">
        <v>2074</v>
      </c>
      <c r="D29" s="108">
        <v>2074</v>
      </c>
      <c r="E29" s="120">
        <f t="shared" si="0"/>
        <v>0</v>
      </c>
      <c r="F29" s="106"/>
    </row>
    <row r="30" spans="1:15">
      <c r="A30" s="396" t="s">
        <v>655</v>
      </c>
      <c r="B30" s="397" t="s">
        <v>656</v>
      </c>
      <c r="C30" s="108"/>
      <c r="D30" s="108"/>
      <c r="E30" s="120">
        <f t="shared" si="0"/>
        <v>0</v>
      </c>
      <c r="F30" s="106"/>
    </row>
    <row r="31" spans="1:15">
      <c r="A31" s="396" t="s">
        <v>657</v>
      </c>
      <c r="B31" s="397" t="s">
        <v>658</v>
      </c>
      <c r="C31" s="108"/>
      <c r="D31" s="108"/>
      <c r="E31" s="120">
        <f t="shared" si="0"/>
        <v>0</v>
      </c>
      <c r="F31" s="106"/>
    </row>
    <row r="32" spans="1:15">
      <c r="A32" s="396" t="s">
        <v>659</v>
      </c>
      <c r="B32" s="397" t="s">
        <v>660</v>
      </c>
      <c r="C32" s="108"/>
      <c r="D32" s="108"/>
      <c r="E32" s="120">
        <f t="shared" si="0"/>
        <v>0</v>
      </c>
      <c r="F32" s="106"/>
    </row>
    <row r="33" spans="1:27">
      <c r="A33" s="396" t="s">
        <v>661</v>
      </c>
      <c r="B33" s="397" t="s">
        <v>662</v>
      </c>
      <c r="C33" s="105">
        <f>SUM(C34:C37)</f>
        <v>603</v>
      </c>
      <c r="D33" s="105">
        <f>SUM(D34:D37)</f>
        <v>603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663</v>
      </c>
      <c r="B34" s="397" t="s">
        <v>664</v>
      </c>
      <c r="C34" s="108">
        <v>373</v>
      </c>
      <c r="D34" s="108">
        <v>373</v>
      </c>
      <c r="E34" s="120">
        <f t="shared" si="0"/>
        <v>0</v>
      </c>
      <c r="F34" s="106"/>
    </row>
    <row r="35" spans="1:27">
      <c r="A35" s="396" t="s">
        <v>665</v>
      </c>
      <c r="B35" s="397" t="s">
        <v>666</v>
      </c>
      <c r="C35" s="108">
        <v>230</v>
      </c>
      <c r="D35" s="108">
        <v>230</v>
      </c>
      <c r="E35" s="120">
        <f t="shared" si="0"/>
        <v>0</v>
      </c>
      <c r="F35" s="106"/>
    </row>
    <row r="36" spans="1:27">
      <c r="A36" s="396" t="s">
        <v>667</v>
      </c>
      <c r="B36" s="397" t="s">
        <v>668</v>
      </c>
      <c r="C36" s="108"/>
      <c r="D36" s="108"/>
      <c r="E36" s="120">
        <f t="shared" si="0"/>
        <v>0</v>
      </c>
      <c r="F36" s="106"/>
    </row>
    <row r="37" spans="1:27">
      <c r="A37" s="396" t="s">
        <v>669</v>
      </c>
      <c r="B37" s="397" t="s">
        <v>670</v>
      </c>
      <c r="C37" s="108"/>
      <c r="D37" s="108"/>
      <c r="E37" s="120">
        <f t="shared" si="0"/>
        <v>0</v>
      </c>
      <c r="F37" s="106"/>
    </row>
    <row r="38" spans="1:27">
      <c r="A38" s="396" t="s">
        <v>671</v>
      </c>
      <c r="B38" s="397" t="s">
        <v>672</v>
      </c>
      <c r="C38" s="119">
        <f>SUM(C39:C42)</f>
        <v>898</v>
      </c>
      <c r="D38" s="105">
        <f>SUM(D39:D42)</f>
        <v>898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673</v>
      </c>
      <c r="B39" s="397" t="s">
        <v>674</v>
      </c>
      <c r="C39" s="108"/>
      <c r="D39" s="108"/>
      <c r="E39" s="120">
        <f t="shared" si="0"/>
        <v>0</v>
      </c>
      <c r="F39" s="106"/>
    </row>
    <row r="40" spans="1:27">
      <c r="A40" s="396" t="s">
        <v>675</v>
      </c>
      <c r="B40" s="397" t="s">
        <v>676</v>
      </c>
      <c r="C40" s="108"/>
      <c r="D40" s="108"/>
      <c r="E40" s="120">
        <f t="shared" si="0"/>
        <v>0</v>
      </c>
      <c r="F40" s="106"/>
    </row>
    <row r="41" spans="1:27">
      <c r="A41" s="396" t="s">
        <v>677</v>
      </c>
      <c r="B41" s="397" t="s">
        <v>678</v>
      </c>
      <c r="C41" s="108"/>
      <c r="D41" s="108"/>
      <c r="E41" s="120">
        <f t="shared" si="0"/>
        <v>0</v>
      </c>
      <c r="F41" s="106"/>
    </row>
    <row r="42" spans="1:27">
      <c r="A42" s="396" t="s">
        <v>679</v>
      </c>
      <c r="B42" s="397" t="s">
        <v>680</v>
      </c>
      <c r="C42" s="108">
        <v>898</v>
      </c>
      <c r="D42" s="108">
        <v>898</v>
      </c>
      <c r="E42" s="120">
        <f t="shared" si="0"/>
        <v>0</v>
      </c>
      <c r="F42" s="106"/>
    </row>
    <row r="43" spans="1:27">
      <c r="A43" s="398" t="s">
        <v>681</v>
      </c>
      <c r="B43" s="394" t="s">
        <v>682</v>
      </c>
      <c r="C43" s="104">
        <f>C24+C28+C29+C31+C30+C32+C33+C38</f>
        <v>25012</v>
      </c>
      <c r="D43" s="104">
        <f>D24+D28+D29+D31+D30+D32+D33+D38</f>
        <v>25012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683</v>
      </c>
      <c r="B44" s="395" t="s">
        <v>684</v>
      </c>
      <c r="C44" s="103">
        <f>C43+C21+C19+C9</f>
        <v>25259</v>
      </c>
      <c r="D44" s="103">
        <f>D43+D21+D19+D9</f>
        <v>25259</v>
      </c>
      <c r="E44" s="118">
        <f>E43+E21+E19+E9</f>
        <v>0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685</v>
      </c>
      <c r="B47" s="401"/>
      <c r="C47" s="403"/>
      <c r="D47" s="403"/>
      <c r="E47" s="403"/>
      <c r="F47" s="122" t="s">
        <v>276</v>
      </c>
    </row>
    <row r="48" spans="1:27" s="100" customFormat="1" ht="24">
      <c r="A48" s="389" t="s">
        <v>465</v>
      </c>
      <c r="B48" s="390" t="s">
        <v>8</v>
      </c>
      <c r="C48" s="404" t="s">
        <v>686</v>
      </c>
      <c r="D48" s="138" t="s">
        <v>687</v>
      </c>
      <c r="E48" s="138"/>
      <c r="F48" s="138" t="s">
        <v>688</v>
      </c>
    </row>
    <row r="49" spans="1:16" s="100" customFormat="1">
      <c r="A49" s="389"/>
      <c r="B49" s="392"/>
      <c r="C49" s="404"/>
      <c r="D49" s="393" t="s">
        <v>617</v>
      </c>
      <c r="E49" s="393" t="s">
        <v>618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689</v>
      </c>
      <c r="B51" s="399"/>
      <c r="C51" s="103"/>
      <c r="D51" s="103"/>
      <c r="E51" s="103"/>
      <c r="F51" s="405"/>
    </row>
    <row r="52" spans="1:16" ht="24">
      <c r="A52" s="396" t="s">
        <v>690</v>
      </c>
      <c r="B52" s="397" t="s">
        <v>691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692</v>
      </c>
      <c r="B53" s="397" t="s">
        <v>693</v>
      </c>
      <c r="C53" s="108"/>
      <c r="D53" s="108"/>
      <c r="E53" s="119">
        <f>C53-D53</f>
        <v>0</v>
      </c>
      <c r="F53" s="108"/>
    </row>
    <row r="54" spans="1:16">
      <c r="A54" s="396" t="s">
        <v>694</v>
      </c>
      <c r="B54" s="397" t="s">
        <v>695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679</v>
      </c>
      <c r="B55" s="397" t="s">
        <v>696</v>
      </c>
      <c r="C55" s="108"/>
      <c r="D55" s="108"/>
      <c r="E55" s="119">
        <f t="shared" si="1"/>
        <v>0</v>
      </c>
      <c r="F55" s="108"/>
    </row>
    <row r="56" spans="1:16" ht="24">
      <c r="A56" s="396" t="s">
        <v>697</v>
      </c>
      <c r="B56" s="397" t="s">
        <v>698</v>
      </c>
      <c r="C56" s="103">
        <f>C57+C59</f>
        <v>5244</v>
      </c>
      <c r="D56" s="103">
        <f>D57+D59</f>
        <v>0</v>
      </c>
      <c r="E56" s="119">
        <f t="shared" si="1"/>
        <v>5244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699</v>
      </c>
      <c r="B57" s="397" t="s">
        <v>700</v>
      </c>
      <c r="C57" s="108">
        <v>5244</v>
      </c>
      <c r="D57" s="108"/>
      <c r="E57" s="119">
        <f t="shared" si="1"/>
        <v>5244</v>
      </c>
      <c r="F57" s="108"/>
    </row>
    <row r="58" spans="1:16">
      <c r="A58" s="406" t="s">
        <v>701</v>
      </c>
      <c r="B58" s="397" t="s">
        <v>702</v>
      </c>
      <c r="C58" s="109"/>
      <c r="D58" s="109"/>
      <c r="E58" s="119">
        <f t="shared" si="1"/>
        <v>0</v>
      </c>
      <c r="F58" s="109"/>
    </row>
    <row r="59" spans="1:16">
      <c r="A59" s="406" t="s">
        <v>703</v>
      </c>
      <c r="B59" s="397" t="s">
        <v>704</v>
      </c>
      <c r="C59" s="108"/>
      <c r="D59" s="108"/>
      <c r="E59" s="119">
        <f t="shared" si="1"/>
        <v>0</v>
      </c>
      <c r="F59" s="108"/>
    </row>
    <row r="60" spans="1:16">
      <c r="A60" s="406" t="s">
        <v>701</v>
      </c>
      <c r="B60" s="397" t="s">
        <v>705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706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707</v>
      </c>
      <c r="C62" s="108"/>
      <c r="D62" s="108"/>
      <c r="E62" s="119">
        <f t="shared" si="1"/>
        <v>0</v>
      </c>
      <c r="F62" s="110"/>
    </row>
    <row r="63" spans="1:16">
      <c r="A63" s="396" t="s">
        <v>708</v>
      </c>
      <c r="B63" s="397" t="s">
        <v>709</v>
      </c>
      <c r="C63" s="108"/>
      <c r="D63" s="108"/>
      <c r="E63" s="119">
        <f t="shared" si="1"/>
        <v>0</v>
      </c>
      <c r="F63" s="110"/>
    </row>
    <row r="64" spans="1:16">
      <c r="A64" s="396" t="s">
        <v>710</v>
      </c>
      <c r="B64" s="397" t="s">
        <v>711</v>
      </c>
      <c r="C64" s="108">
        <v>8934</v>
      </c>
      <c r="D64" s="108"/>
      <c r="E64" s="119">
        <f t="shared" si="1"/>
        <v>8934</v>
      </c>
      <c r="F64" s="110"/>
    </row>
    <row r="65" spans="1:16">
      <c r="A65" s="396" t="s">
        <v>712</v>
      </c>
      <c r="B65" s="397" t="s">
        <v>713</v>
      </c>
      <c r="C65" s="109">
        <v>8934</v>
      </c>
      <c r="D65" s="109"/>
      <c r="E65" s="119">
        <f t="shared" si="1"/>
        <v>8934</v>
      </c>
      <c r="F65" s="111"/>
    </row>
    <row r="66" spans="1:16">
      <c r="A66" s="398" t="s">
        <v>714</v>
      </c>
      <c r="B66" s="394" t="s">
        <v>715</v>
      </c>
      <c r="C66" s="103">
        <f>C52+C56+C61+C62+C63+C64</f>
        <v>14178</v>
      </c>
      <c r="D66" s="103">
        <f>D52+D56+D61+D62+D63+D64</f>
        <v>0</v>
      </c>
      <c r="E66" s="119">
        <f t="shared" si="1"/>
        <v>14178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716</v>
      </c>
      <c r="B67" s="395"/>
      <c r="C67" s="104"/>
      <c r="D67" s="104"/>
      <c r="E67" s="119"/>
      <c r="F67" s="112"/>
    </row>
    <row r="68" spans="1:16">
      <c r="A68" s="396" t="s">
        <v>717</v>
      </c>
      <c r="B68" s="407" t="s">
        <v>718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719</v>
      </c>
      <c r="B70" s="399"/>
      <c r="C70" s="104"/>
      <c r="D70" s="104"/>
      <c r="E70" s="119"/>
      <c r="F70" s="112"/>
    </row>
    <row r="71" spans="1:16" ht="24">
      <c r="A71" s="396" t="s">
        <v>690</v>
      </c>
      <c r="B71" s="397" t="s">
        <v>720</v>
      </c>
      <c r="C71" s="105">
        <f>SUM(C72:C74)</f>
        <v>823</v>
      </c>
      <c r="D71" s="105">
        <f>SUM(D72:D74)</f>
        <v>823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721</v>
      </c>
      <c r="B72" s="397" t="s">
        <v>722</v>
      </c>
      <c r="C72" s="108">
        <v>823</v>
      </c>
      <c r="D72" s="108">
        <v>823</v>
      </c>
      <c r="E72" s="119">
        <f t="shared" si="1"/>
        <v>0</v>
      </c>
      <c r="F72" s="110"/>
    </row>
    <row r="73" spans="1:16">
      <c r="A73" s="396" t="s">
        <v>723</v>
      </c>
      <c r="B73" s="397" t="s">
        <v>724</v>
      </c>
      <c r="C73" s="108">
        <v>0</v>
      </c>
      <c r="D73" s="108">
        <v>0</v>
      </c>
      <c r="E73" s="119">
        <f t="shared" si="1"/>
        <v>0</v>
      </c>
      <c r="F73" s="110"/>
    </row>
    <row r="74" spans="1:16">
      <c r="A74" s="408" t="s">
        <v>725</v>
      </c>
      <c r="B74" s="397" t="s">
        <v>726</v>
      </c>
      <c r="C74" s="108">
        <v>0</v>
      </c>
      <c r="D74" s="108">
        <v>0</v>
      </c>
      <c r="E74" s="119">
        <f t="shared" si="1"/>
        <v>0</v>
      </c>
      <c r="F74" s="110"/>
    </row>
    <row r="75" spans="1:16" ht="24">
      <c r="A75" s="396" t="s">
        <v>697</v>
      </c>
      <c r="B75" s="397" t="s">
        <v>727</v>
      </c>
      <c r="C75" s="103">
        <f>C76+C78</f>
        <v>5688</v>
      </c>
      <c r="D75" s="103">
        <f>D76+D78</f>
        <v>5688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728</v>
      </c>
      <c r="B76" s="397" t="s">
        <v>729</v>
      </c>
      <c r="C76" s="108">
        <v>1236</v>
      </c>
      <c r="D76" s="108">
        <v>1236</v>
      </c>
      <c r="E76" s="119">
        <f t="shared" si="1"/>
        <v>0</v>
      </c>
      <c r="F76" s="108"/>
    </row>
    <row r="77" spans="1:16">
      <c r="A77" s="396" t="s">
        <v>730</v>
      </c>
      <c r="B77" s="397" t="s">
        <v>731</v>
      </c>
      <c r="C77" s="109"/>
      <c r="D77" s="109"/>
      <c r="E77" s="119">
        <f t="shared" si="1"/>
        <v>0</v>
      </c>
      <c r="F77" s="109"/>
    </row>
    <row r="78" spans="1:16">
      <c r="A78" s="396" t="s">
        <v>732</v>
      </c>
      <c r="B78" s="397" t="s">
        <v>733</v>
      </c>
      <c r="C78" s="108">
        <v>4452</v>
      </c>
      <c r="D78" s="108">
        <v>4452</v>
      </c>
      <c r="E78" s="119">
        <f t="shared" si="1"/>
        <v>0</v>
      </c>
      <c r="F78" s="108"/>
    </row>
    <row r="79" spans="1:16">
      <c r="A79" s="396" t="s">
        <v>701</v>
      </c>
      <c r="B79" s="397" t="s">
        <v>734</v>
      </c>
      <c r="C79" s="109"/>
      <c r="D79" s="109"/>
      <c r="E79" s="119">
        <f t="shared" si="1"/>
        <v>0</v>
      </c>
      <c r="F79" s="109"/>
    </row>
    <row r="80" spans="1:16">
      <c r="A80" s="396" t="s">
        <v>735</v>
      </c>
      <c r="B80" s="397" t="s">
        <v>736</v>
      </c>
      <c r="C80" s="103">
        <f>SUM(C81:C84)</f>
        <v>0</v>
      </c>
      <c r="D80" s="103">
        <f>SUM(D81:D84)</f>
        <v>0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737</v>
      </c>
      <c r="B81" s="397" t="s">
        <v>738</v>
      </c>
      <c r="C81" s="108"/>
      <c r="D81" s="108"/>
      <c r="E81" s="119">
        <f t="shared" si="1"/>
        <v>0</v>
      </c>
      <c r="F81" s="108"/>
    </row>
    <row r="82" spans="1:16">
      <c r="A82" s="396" t="s">
        <v>739</v>
      </c>
      <c r="B82" s="397" t="s">
        <v>740</v>
      </c>
      <c r="C82" s="108"/>
      <c r="D82" s="108"/>
      <c r="E82" s="119">
        <f t="shared" si="1"/>
        <v>0</v>
      </c>
      <c r="F82" s="108"/>
    </row>
    <row r="83" spans="1:16" ht="24">
      <c r="A83" s="396" t="s">
        <v>741</v>
      </c>
      <c r="B83" s="397" t="s">
        <v>742</v>
      </c>
      <c r="C83" s="108"/>
      <c r="D83" s="108"/>
      <c r="E83" s="119">
        <f t="shared" si="1"/>
        <v>0</v>
      </c>
      <c r="F83" s="108"/>
    </row>
    <row r="84" spans="1:16">
      <c r="A84" s="396" t="s">
        <v>743</v>
      </c>
      <c r="B84" s="397" t="s">
        <v>744</v>
      </c>
      <c r="C84" s="108"/>
      <c r="D84" s="108"/>
      <c r="E84" s="119">
        <f t="shared" si="1"/>
        <v>0</v>
      </c>
      <c r="F84" s="108"/>
    </row>
    <row r="85" spans="1:16">
      <c r="A85" s="396" t="s">
        <v>745</v>
      </c>
      <c r="B85" s="397" t="s">
        <v>746</v>
      </c>
      <c r="C85" s="104">
        <f>SUM(C86:C90)+C94</f>
        <v>11923</v>
      </c>
      <c r="D85" s="104">
        <f>SUM(D86:D90)+D94</f>
        <v>11923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747</v>
      </c>
      <c r="B86" s="397" t="s">
        <v>748</v>
      </c>
      <c r="C86" s="108"/>
      <c r="D86" s="108"/>
      <c r="E86" s="119">
        <f t="shared" si="1"/>
        <v>0</v>
      </c>
      <c r="F86" s="108"/>
    </row>
    <row r="87" spans="1:16">
      <c r="A87" s="396" t="s">
        <v>749</v>
      </c>
      <c r="B87" s="397" t="s">
        <v>750</v>
      </c>
      <c r="C87" s="108">
        <v>8085</v>
      </c>
      <c r="D87" s="108">
        <v>8085</v>
      </c>
      <c r="E87" s="119">
        <f t="shared" si="1"/>
        <v>0</v>
      </c>
      <c r="F87" s="108"/>
    </row>
    <row r="88" spans="1:16">
      <c r="A88" s="396" t="s">
        <v>751</v>
      </c>
      <c r="B88" s="397" t="s">
        <v>752</v>
      </c>
      <c r="C88" s="108"/>
      <c r="D88" s="108"/>
      <c r="E88" s="119">
        <f t="shared" si="1"/>
        <v>0</v>
      </c>
      <c r="F88" s="108"/>
    </row>
    <row r="89" spans="1:16">
      <c r="A89" s="396" t="s">
        <v>753</v>
      </c>
      <c r="B89" s="397" t="s">
        <v>754</v>
      </c>
      <c r="C89" s="108">
        <v>1975</v>
      </c>
      <c r="D89" s="108">
        <v>1975</v>
      </c>
      <c r="E89" s="119">
        <f t="shared" si="1"/>
        <v>0</v>
      </c>
      <c r="F89" s="108"/>
    </row>
    <row r="90" spans="1:16">
      <c r="A90" s="396" t="s">
        <v>755</v>
      </c>
      <c r="B90" s="397" t="s">
        <v>756</v>
      </c>
      <c r="C90" s="103">
        <f>SUM(C91:C93)</f>
        <v>1084</v>
      </c>
      <c r="D90" s="103">
        <f>SUM(D91:D93)</f>
        <v>1084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757</v>
      </c>
      <c r="B91" s="397" t="s">
        <v>758</v>
      </c>
      <c r="C91" s="108">
        <v>325</v>
      </c>
      <c r="D91" s="108">
        <v>325</v>
      </c>
      <c r="E91" s="119">
        <f t="shared" si="1"/>
        <v>0</v>
      </c>
      <c r="F91" s="108"/>
    </row>
    <row r="92" spans="1:16">
      <c r="A92" s="396" t="s">
        <v>665</v>
      </c>
      <c r="B92" s="397" t="s">
        <v>759</v>
      </c>
      <c r="C92" s="108">
        <v>621</v>
      </c>
      <c r="D92" s="108">
        <v>621</v>
      </c>
      <c r="E92" s="119">
        <f t="shared" si="1"/>
        <v>0</v>
      </c>
      <c r="F92" s="108"/>
    </row>
    <row r="93" spans="1:16">
      <c r="A93" s="396" t="s">
        <v>669</v>
      </c>
      <c r="B93" s="397" t="s">
        <v>760</v>
      </c>
      <c r="C93" s="108">
        <v>138</v>
      </c>
      <c r="D93" s="108">
        <v>138</v>
      </c>
      <c r="E93" s="119">
        <f t="shared" si="1"/>
        <v>0</v>
      </c>
      <c r="F93" s="108"/>
    </row>
    <row r="94" spans="1:16">
      <c r="A94" s="396" t="s">
        <v>761</v>
      </c>
      <c r="B94" s="397" t="s">
        <v>762</v>
      </c>
      <c r="C94" s="108">
        <v>779</v>
      </c>
      <c r="D94" s="108">
        <v>779</v>
      </c>
      <c r="E94" s="119">
        <f t="shared" si="1"/>
        <v>0</v>
      </c>
      <c r="F94" s="108"/>
    </row>
    <row r="95" spans="1:16">
      <c r="A95" s="396" t="s">
        <v>763</v>
      </c>
      <c r="B95" s="397" t="s">
        <v>764</v>
      </c>
      <c r="C95" s="108">
        <v>4869</v>
      </c>
      <c r="D95" s="108">
        <v>4869</v>
      </c>
      <c r="E95" s="119">
        <f t="shared" si="1"/>
        <v>0</v>
      </c>
      <c r="F95" s="110"/>
    </row>
    <row r="96" spans="1:16">
      <c r="A96" s="398" t="s">
        <v>765</v>
      </c>
      <c r="B96" s="407" t="s">
        <v>766</v>
      </c>
      <c r="C96" s="104">
        <f>C85+C80+C75+C71+C95</f>
        <v>23303</v>
      </c>
      <c r="D96" s="104">
        <f>D85+D80+D75+D71+D95</f>
        <v>23303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767</v>
      </c>
      <c r="B97" s="395" t="s">
        <v>768</v>
      </c>
      <c r="C97" s="104">
        <f>C96+C68+C66</f>
        <v>37481</v>
      </c>
      <c r="D97" s="104">
        <f>D96+D68+D66</f>
        <v>23303</v>
      </c>
      <c r="E97" s="104">
        <f>E96+E68+E66</f>
        <v>14178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769</v>
      </c>
      <c r="B99" s="410"/>
      <c r="C99" s="113"/>
      <c r="D99" s="113"/>
      <c r="E99" s="113"/>
      <c r="F99" s="411" t="s">
        <v>526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4">
      <c r="A100" s="115" t="s">
        <v>465</v>
      </c>
      <c r="B100" s="395" t="s">
        <v>466</v>
      </c>
      <c r="C100" s="115" t="s">
        <v>770</v>
      </c>
      <c r="D100" s="115" t="s">
        <v>771</v>
      </c>
      <c r="E100" s="115" t="s">
        <v>772</v>
      </c>
      <c r="F100" s="115" t="s">
        <v>773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774</v>
      </c>
      <c r="B102" s="397" t="s">
        <v>775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776</v>
      </c>
      <c r="B103" s="397" t="s">
        <v>777</v>
      </c>
      <c r="C103" s="108"/>
      <c r="D103" s="108"/>
      <c r="E103" s="108"/>
      <c r="F103" s="125">
        <f>C103+D103-E103</f>
        <v>0</v>
      </c>
    </row>
    <row r="104" spans="1:27">
      <c r="A104" s="396" t="s">
        <v>778</v>
      </c>
      <c r="B104" s="397" t="s">
        <v>779</v>
      </c>
      <c r="C104" s="108"/>
      <c r="D104" s="108"/>
      <c r="E104" s="108"/>
      <c r="F104" s="125">
        <f>C104+D104-E104</f>
        <v>0</v>
      </c>
    </row>
    <row r="105" spans="1:27">
      <c r="A105" s="412" t="s">
        <v>780</v>
      </c>
      <c r="B105" s="395" t="s">
        <v>781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782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4" t="s">
        <v>783</v>
      </c>
      <c r="B107" s="614"/>
      <c r="C107" s="614"/>
      <c r="D107" s="614"/>
      <c r="E107" s="614"/>
      <c r="F107" s="614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13" t="s">
        <v>784</v>
      </c>
      <c r="B109" s="613"/>
      <c r="C109" s="613" t="s">
        <v>383</v>
      </c>
      <c r="D109" s="613"/>
      <c r="E109" s="613"/>
      <c r="F109" s="613"/>
    </row>
    <row r="110" spans="1:27">
      <c r="A110" s="385"/>
      <c r="B110" s="386"/>
      <c r="C110" s="385"/>
      <c r="D110" s="385"/>
      <c r="E110" s="385"/>
      <c r="F110" s="387"/>
    </row>
    <row r="111" spans="1:27">
      <c r="A111" s="385"/>
      <c r="B111" s="386"/>
      <c r="C111" s="612" t="s">
        <v>785</v>
      </c>
      <c r="D111" s="612"/>
      <c r="E111" s="612"/>
      <c r="F111" s="612"/>
    </row>
    <row r="112" spans="1:27">
      <c r="A112" s="349"/>
      <c r="B112" s="388"/>
      <c r="C112" s="349"/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workbookViewId="0">
      <selection activeCell="H30" sqref="H30"/>
    </sheetView>
  </sheetViews>
  <sheetFormatPr defaultColWidth="10.7109375" defaultRowHeight="12"/>
  <cols>
    <col min="1" max="1" width="52.7109375" style="107" customWidth="1"/>
    <col min="2" max="2" width="9.140625" style="524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786</v>
      </c>
      <c r="F2" s="418"/>
      <c r="G2" s="418"/>
      <c r="H2" s="416"/>
      <c r="I2" s="416"/>
    </row>
    <row r="3" spans="1:9">
      <c r="A3" s="416"/>
      <c r="B3" s="417"/>
      <c r="C3" s="419" t="s">
        <v>787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385</v>
      </c>
      <c r="B4" s="620" t="str">
        <f>'справка №1-БАЛАНС'!E3</f>
        <v>Спиди АД</v>
      </c>
      <c r="C4" s="620"/>
      <c r="D4" s="620"/>
      <c r="E4" s="620"/>
      <c r="F4" s="620"/>
      <c r="G4" s="626" t="s">
        <v>2</v>
      </c>
      <c r="H4" s="626"/>
      <c r="I4" s="500">
        <f>'справка №1-БАЛАНС'!H3</f>
        <v>131371780</v>
      </c>
    </row>
    <row r="5" spans="1:9" ht="15">
      <c r="A5" s="501" t="s">
        <v>5</v>
      </c>
      <c r="B5" s="621" t="str">
        <f>'справка №1-БАЛАНС'!E5</f>
        <v>01.01.2015-30.09.2015</v>
      </c>
      <c r="C5" s="621"/>
      <c r="D5" s="621"/>
      <c r="E5" s="621"/>
      <c r="F5" s="621"/>
      <c r="G5" s="624" t="s">
        <v>4</v>
      </c>
      <c r="H5" s="625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788</v>
      </c>
    </row>
    <row r="7" spans="1:9" s="520" customFormat="1">
      <c r="A7" s="140" t="s">
        <v>465</v>
      </c>
      <c r="B7" s="79"/>
      <c r="C7" s="140" t="s">
        <v>789</v>
      </c>
      <c r="D7" s="141"/>
      <c r="E7" s="142"/>
      <c r="F7" s="143" t="s">
        <v>790</v>
      </c>
      <c r="G7" s="143"/>
      <c r="H7" s="143"/>
      <c r="I7" s="143"/>
    </row>
    <row r="8" spans="1:9" s="520" customFormat="1" ht="21.75" customHeight="1">
      <c r="A8" s="140"/>
      <c r="B8" s="81" t="s">
        <v>8</v>
      </c>
      <c r="C8" s="82" t="s">
        <v>791</v>
      </c>
      <c r="D8" s="82" t="s">
        <v>792</v>
      </c>
      <c r="E8" s="82" t="s">
        <v>793</v>
      </c>
      <c r="F8" s="142" t="s">
        <v>794</v>
      </c>
      <c r="G8" s="144" t="s">
        <v>795</v>
      </c>
      <c r="H8" s="144"/>
      <c r="I8" s="144" t="s">
        <v>796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537</v>
      </c>
      <c r="H9" s="80" t="s">
        <v>538</v>
      </c>
      <c r="I9" s="144"/>
    </row>
    <row r="10" spans="1:9" s="521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797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5">
      <c r="A12" s="76" t="s">
        <v>798</v>
      </c>
      <c r="B12" s="90" t="s">
        <v>799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800</v>
      </c>
      <c r="B13" s="90" t="s">
        <v>801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597</v>
      </c>
      <c r="B14" s="90" t="s">
        <v>802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803</v>
      </c>
      <c r="B15" s="90" t="s">
        <v>804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78</v>
      </c>
      <c r="B16" s="90" t="s">
        <v>805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1" customFormat="1">
      <c r="A17" s="91" t="s">
        <v>566</v>
      </c>
      <c r="B17" s="92" t="s">
        <v>806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1" customFormat="1">
      <c r="A18" s="88" t="s">
        <v>807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798</v>
      </c>
      <c r="B19" s="90" t="s">
        <v>808</v>
      </c>
      <c r="C19" s="98"/>
      <c r="D19" s="98"/>
      <c r="E19" s="98"/>
      <c r="F19" s="98"/>
      <c r="G19" s="98"/>
      <c r="H19" s="98"/>
      <c r="I19" s="434">
        <f t="shared" si="0"/>
        <v>0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809</v>
      </c>
      <c r="B20" s="90" t="s">
        <v>810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811</v>
      </c>
      <c r="B21" s="90" t="s">
        <v>812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813</v>
      </c>
      <c r="B22" s="90" t="s">
        <v>814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815</v>
      </c>
      <c r="B23" s="90" t="s">
        <v>816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817</v>
      </c>
      <c r="B24" s="90" t="s">
        <v>818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819</v>
      </c>
      <c r="B25" s="95" t="s">
        <v>820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583</v>
      </c>
      <c r="B26" s="92" t="s">
        <v>821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822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784</v>
      </c>
      <c r="B30" s="623"/>
      <c r="C30" s="623"/>
      <c r="D30" s="459" t="s">
        <v>823</v>
      </c>
      <c r="E30" s="622"/>
      <c r="F30" s="622"/>
      <c r="G30" s="622"/>
      <c r="H30" s="420" t="s">
        <v>785</v>
      </c>
      <c r="I30" s="622"/>
      <c r="J30" s="622"/>
    </row>
    <row r="31" spans="1:16" s="521" customFormat="1">
      <c r="A31" s="349"/>
      <c r="B31" s="388"/>
      <c r="C31" s="349"/>
      <c r="D31" s="523"/>
      <c r="E31" s="523"/>
      <c r="F31" s="523"/>
      <c r="G31" s="523"/>
      <c r="H31" s="523"/>
      <c r="I31" s="523"/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23"/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4"/>
  <sheetViews>
    <sheetView workbookViewId="0">
      <selection activeCell="E20" sqref="E20"/>
    </sheetView>
  </sheetViews>
  <sheetFormatPr defaultColWidth="10.7109375" defaultRowHeight="12.75"/>
  <cols>
    <col min="1" max="1" width="42" style="509" customWidth="1"/>
    <col min="2" max="2" width="8.140625" style="519" customWidth="1"/>
    <col min="3" max="3" width="19.7109375" style="509" customWidth="1"/>
    <col min="4" max="4" width="20.140625" style="509" customWidth="1"/>
    <col min="5" max="5" width="23.7109375" style="509" customWidth="1"/>
    <col min="6" max="6" width="19.7109375" style="509" customWidth="1"/>
    <col min="7" max="16384" width="10.710937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824</v>
      </c>
      <c r="B2" s="145"/>
      <c r="C2" s="145"/>
      <c r="D2" s="145"/>
      <c r="E2" s="145"/>
      <c r="F2" s="145"/>
    </row>
    <row r="3" spans="1:15" ht="12.75" customHeight="1">
      <c r="A3" s="145" t="s">
        <v>825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385</v>
      </c>
      <c r="B5" s="627" t="str">
        <f>'справка №1-БАЛАНС'!E3</f>
        <v>Спиди АД</v>
      </c>
      <c r="C5" s="627"/>
      <c r="D5" s="627"/>
      <c r="E5" s="570" t="s">
        <v>2</v>
      </c>
      <c r="F5" s="451">
        <f>'справка №1-БАЛАНС'!H3</f>
        <v>131371780</v>
      </c>
    </row>
    <row r="6" spans="1:15" ht="15" customHeight="1">
      <c r="A6" s="27" t="s">
        <v>826</v>
      </c>
      <c r="B6" s="628" t="str">
        <f>'справка №1-БАЛАНС'!E5</f>
        <v>01.01.2015-30.09.2015</v>
      </c>
      <c r="C6" s="628"/>
      <c r="D6" s="510"/>
      <c r="E6" s="569" t="s">
        <v>4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5" customFormat="1" ht="51">
      <c r="A8" s="31" t="s">
        <v>827</v>
      </c>
      <c r="B8" s="32" t="s">
        <v>8</v>
      </c>
      <c r="C8" s="33" t="s">
        <v>828</v>
      </c>
      <c r="D8" s="33" t="s">
        <v>829</v>
      </c>
      <c r="E8" s="33" t="s">
        <v>830</v>
      </c>
      <c r="F8" s="33" t="s">
        <v>831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832</v>
      </c>
      <c r="B10" s="35"/>
      <c r="C10" s="429"/>
      <c r="D10" s="429"/>
      <c r="E10" s="429"/>
      <c r="F10" s="429"/>
    </row>
    <row r="11" spans="1:15" ht="18" customHeight="1">
      <c r="A11" s="36" t="s">
        <v>833</v>
      </c>
      <c r="B11" s="37"/>
      <c r="C11" s="429"/>
      <c r="D11" s="429"/>
      <c r="E11" s="429"/>
      <c r="F11" s="429"/>
    </row>
    <row r="12" spans="1:15" ht="14.25" customHeight="1">
      <c r="A12" s="36">
        <v>1</v>
      </c>
      <c r="B12" s="37"/>
      <c r="C12" s="441"/>
      <c r="D12" s="441"/>
      <c r="E12" s="441"/>
      <c r="F12" s="443">
        <f>C12-E12</f>
        <v>0</v>
      </c>
    </row>
    <row r="13" spans="1:15">
      <c r="A13" s="36" t="s">
        <v>835</v>
      </c>
      <c r="B13" s="37"/>
      <c r="C13" s="441"/>
      <c r="D13" s="441"/>
      <c r="E13" s="441"/>
      <c r="F13" s="443">
        <f t="shared" ref="F13:F26" si="0">C13-E13</f>
        <v>0</v>
      </c>
    </row>
    <row r="14" spans="1:15">
      <c r="A14" s="36" t="s">
        <v>551</v>
      </c>
      <c r="B14" s="37"/>
      <c r="C14" s="441"/>
      <c r="D14" s="441"/>
      <c r="E14" s="441"/>
      <c r="F14" s="443">
        <f t="shared" si="0"/>
        <v>0</v>
      </c>
    </row>
    <row r="15" spans="1:15">
      <c r="A15" s="36" t="s">
        <v>554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566</v>
      </c>
      <c r="B27" s="39" t="s">
        <v>836</v>
      </c>
      <c r="C27" s="429">
        <f>SUM(C12:C26)</f>
        <v>0</v>
      </c>
      <c r="D27" s="429"/>
      <c r="E27" s="429">
        <f>SUM(E12:E26)</f>
        <v>0</v>
      </c>
      <c r="F27" s="442">
        <f>SUM(F12:F26)</f>
        <v>0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837</v>
      </c>
      <c r="B28" s="40"/>
      <c r="C28" s="429"/>
      <c r="D28" s="429"/>
      <c r="E28" s="429"/>
      <c r="F28" s="442"/>
    </row>
    <row r="29" spans="1:16">
      <c r="A29" s="36" t="s">
        <v>545</v>
      </c>
      <c r="B29" s="40"/>
      <c r="C29" s="441"/>
      <c r="D29" s="441"/>
      <c r="E29" s="441"/>
      <c r="F29" s="443">
        <f>C29-E29</f>
        <v>0</v>
      </c>
    </row>
    <row r="30" spans="1:16">
      <c r="A30" s="36" t="s">
        <v>548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551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554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583</v>
      </c>
      <c r="B44" s="39" t="s">
        <v>838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839</v>
      </c>
      <c r="B45" s="40"/>
      <c r="C45" s="429"/>
      <c r="D45" s="429"/>
      <c r="E45" s="429"/>
      <c r="F45" s="442"/>
    </row>
    <row r="46" spans="1:16">
      <c r="A46" s="36" t="s">
        <v>545</v>
      </c>
      <c r="B46" s="40"/>
      <c r="C46" s="441"/>
      <c r="D46" s="441"/>
      <c r="E46" s="441"/>
      <c r="F46" s="443">
        <f>C46-E46</f>
        <v>0</v>
      </c>
    </row>
    <row r="47" spans="1:16">
      <c r="A47" s="36" t="s">
        <v>548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551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554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602</v>
      </c>
      <c r="B61" s="39" t="s">
        <v>840</v>
      </c>
      <c r="C61" s="429">
        <f>SUM(C46:C60)</f>
        <v>0</v>
      </c>
      <c r="D61" s="429"/>
      <c r="E61" s="429">
        <f>SUM(E46:E60)</f>
        <v>0</v>
      </c>
      <c r="F61" s="442">
        <f>SUM(F46:F60)</f>
        <v>0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841</v>
      </c>
      <c r="B62" s="40"/>
      <c r="C62" s="429"/>
      <c r="D62" s="429"/>
      <c r="E62" s="429"/>
      <c r="F62" s="442"/>
    </row>
    <row r="63" spans="1:16">
      <c r="A63" s="36" t="s">
        <v>545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548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551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554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842</v>
      </c>
      <c r="B78" s="39" t="s">
        <v>843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844</v>
      </c>
      <c r="B79" s="39" t="s">
        <v>845</v>
      </c>
      <c r="C79" s="429">
        <f>C78+C61+C44+C27</f>
        <v>0</v>
      </c>
      <c r="D79" s="429"/>
      <c r="E79" s="429">
        <f>E78+E61+E44+E27</f>
        <v>0</v>
      </c>
      <c r="F79" s="442">
        <f>F78+F61+F44+F27</f>
        <v>0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846</v>
      </c>
      <c r="B80" s="39"/>
      <c r="C80" s="429"/>
      <c r="D80" s="429"/>
      <c r="E80" s="429"/>
      <c r="F80" s="442"/>
    </row>
    <row r="81" spans="1:6" ht="14.25" customHeight="1">
      <c r="A81" s="36" t="s">
        <v>833</v>
      </c>
      <c r="B81" s="40"/>
      <c r="C81" s="429"/>
      <c r="D81" s="429"/>
      <c r="E81" s="429"/>
      <c r="F81" s="442"/>
    </row>
    <row r="82" spans="1:6">
      <c r="A82" s="36" t="s">
        <v>834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835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551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554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566</v>
      </c>
      <c r="B97" s="39" t="s">
        <v>847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837</v>
      </c>
      <c r="B98" s="40"/>
      <c r="C98" s="429"/>
      <c r="D98" s="429"/>
      <c r="E98" s="429"/>
      <c r="F98" s="442"/>
    </row>
    <row r="99" spans="1:16">
      <c r="A99" s="36" t="s">
        <v>545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548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551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554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583</v>
      </c>
      <c r="B114" s="39" t="s">
        <v>848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839</v>
      </c>
      <c r="B115" s="40"/>
      <c r="C115" s="429"/>
      <c r="D115" s="429"/>
      <c r="E115" s="429"/>
      <c r="F115" s="442"/>
    </row>
    <row r="116" spans="1:16">
      <c r="A116" s="36" t="s">
        <v>545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548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551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554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602</v>
      </c>
      <c r="B131" s="39" t="s">
        <v>849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841</v>
      </c>
      <c r="B132" s="40"/>
      <c r="C132" s="429"/>
      <c r="D132" s="429"/>
      <c r="E132" s="429"/>
      <c r="F132" s="442"/>
    </row>
    <row r="133" spans="1:16">
      <c r="A133" s="36" t="s">
        <v>545</v>
      </c>
      <c r="B133" s="40"/>
      <c r="C133" s="441"/>
      <c r="D133" s="441"/>
      <c r="E133" s="441"/>
      <c r="F133" s="443">
        <f>C133-E133</f>
        <v>0</v>
      </c>
    </row>
    <row r="134" spans="1:16">
      <c r="A134" s="36" t="s">
        <v>548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551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554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842</v>
      </c>
      <c r="B148" s="39" t="s">
        <v>850</v>
      </c>
      <c r="C148" s="429">
        <f>SUM(C133:C147)</f>
        <v>0</v>
      </c>
      <c r="D148" s="429"/>
      <c r="E148" s="429">
        <f>SUM(E133:E147)</f>
        <v>0</v>
      </c>
      <c r="F148" s="442">
        <f>SUM(F133:F147)</f>
        <v>0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851</v>
      </c>
      <c r="B149" s="39" t="s">
        <v>852</v>
      </c>
      <c r="C149" s="429">
        <f>C148+C131+C114+C97</f>
        <v>0</v>
      </c>
      <c r="D149" s="429"/>
      <c r="E149" s="429">
        <f>E148+E131+E114+E97</f>
        <v>0</v>
      </c>
      <c r="F149" s="442">
        <f>F148+F131+F114+F97</f>
        <v>0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853</v>
      </c>
      <c r="B151" s="453"/>
      <c r="C151" s="629" t="s">
        <v>854</v>
      </c>
      <c r="D151" s="629"/>
      <c r="E151" s="629"/>
      <c r="F151" s="629"/>
    </row>
    <row r="152" spans="1:16">
      <c r="A152" s="517"/>
      <c r="B152" s="518"/>
      <c r="C152" s="517"/>
      <c r="D152" s="517"/>
      <c r="E152" s="517"/>
      <c r="F152" s="517"/>
    </row>
    <row r="153" spans="1:16">
      <c r="A153" s="517"/>
      <c r="B153" s="518"/>
      <c r="C153" s="629" t="s">
        <v>862</v>
      </c>
      <c r="D153" s="629"/>
      <c r="E153" s="629"/>
      <c r="F153" s="629"/>
    </row>
    <row r="154" spans="1:16">
      <c r="C154" s="517"/>
      <c r="E154" s="517"/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Стефка Левиджова</cp:lastModifiedBy>
  <cp:lastPrinted>2015-10-29T09:36:26Z</cp:lastPrinted>
  <dcterms:created xsi:type="dcterms:W3CDTF">2000-06-29T12:02:40Z</dcterms:created>
  <dcterms:modified xsi:type="dcterms:W3CDTF">2015-10-29T09:38:25Z</dcterms:modified>
</cp:coreProperties>
</file>