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"/>
    </mc:Choice>
  </mc:AlternateContent>
  <bookViews>
    <workbookView xWindow="0" yWindow="2565" windowWidth="10800" windowHeight="3630" tabRatio="862" activeTab="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D36" i="3" l="1"/>
  <c r="D38" i="3"/>
  <c r="D13" i="3" l="1"/>
  <c r="D10" i="3"/>
  <c r="H11" i="2"/>
  <c r="D25" i="2"/>
  <c r="D25" i="6" l="1"/>
  <c r="D94" i="6" l="1"/>
  <c r="D92" i="6"/>
  <c r="D93" i="6"/>
  <c r="D95" i="6"/>
  <c r="D91" i="6"/>
  <c r="D88" i="6"/>
  <c r="D89" i="6"/>
  <c r="D87" i="6"/>
  <c r="D78" i="6"/>
  <c r="D72" i="6"/>
  <c r="C65" i="6"/>
  <c r="D42" i="6"/>
  <c r="D26" i="6"/>
  <c r="D29" i="6"/>
  <c r="D28" i="6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L21" i="4" s="1"/>
  <c r="E24" i="4"/>
  <c r="F11" i="4"/>
  <c r="F12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24" i="4" s="1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8" i="5" s="1"/>
  <c r="E32" i="5"/>
  <c r="F17" i="5"/>
  <c r="F25" i="5"/>
  <c r="F27" i="5"/>
  <c r="F38" i="5" s="1"/>
  <c r="F32" i="5"/>
  <c r="G18" i="5"/>
  <c r="J18" i="5" s="1"/>
  <c r="G19" i="5"/>
  <c r="J19" i="5" s="1"/>
  <c r="H17" i="5"/>
  <c r="H25" i="5"/>
  <c r="H27" i="5"/>
  <c r="H32" i="5"/>
  <c r="I17" i="5"/>
  <c r="I25" i="5"/>
  <c r="I27" i="5"/>
  <c r="I38" i="5" s="1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N31" i="5"/>
  <c r="Q31" i="5" s="1"/>
  <c r="G31" i="5"/>
  <c r="J31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1" i="6" s="1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L17" i="4" l="1"/>
  <c r="R21" i="5"/>
  <c r="R30" i="5"/>
  <c r="N32" i="5"/>
  <c r="Q32" i="5" s="1"/>
  <c r="G32" i="5"/>
  <c r="J32" i="5" s="1"/>
  <c r="R32" i="5" s="1"/>
  <c r="F15" i="4"/>
  <c r="F29" i="4" s="1"/>
  <c r="F32" i="4" s="1"/>
  <c r="C43" i="6"/>
  <c r="C44" i="6" s="1"/>
  <c r="F105" i="6"/>
  <c r="R10" i="5"/>
  <c r="R35" i="5"/>
  <c r="G29" i="4"/>
  <c r="G32" i="4" s="1"/>
  <c r="F61" i="8"/>
  <c r="I26" i="7"/>
  <c r="R18" i="5"/>
  <c r="D15" i="4"/>
  <c r="R23" i="5"/>
  <c r="G25" i="5"/>
  <c r="J25" i="5" s="1"/>
  <c r="R28" i="5"/>
  <c r="R12" i="5"/>
  <c r="R14" i="5"/>
  <c r="R11" i="5"/>
  <c r="R24" i="5"/>
  <c r="R22" i="5"/>
  <c r="E90" i="6"/>
  <c r="E85" i="6" s="1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I15" i="4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66" i="6" s="1"/>
  <c r="E80" i="6"/>
  <c r="R37" i="5"/>
  <c r="R29" i="5"/>
  <c r="L40" i="5"/>
  <c r="I40" i="5"/>
  <c r="D38" i="5"/>
  <c r="G38" i="5" s="1"/>
  <c r="G27" i="5"/>
  <c r="J27" i="5" s="1"/>
  <c r="C93" i="1"/>
  <c r="C15" i="4"/>
  <c r="L11" i="4"/>
  <c r="F131" i="8"/>
  <c r="F148" i="8"/>
  <c r="F27" i="8"/>
  <c r="R31" i="5"/>
  <c r="P40" i="5"/>
  <c r="K38" i="5"/>
  <c r="G17" i="5"/>
  <c r="F40" i="5"/>
  <c r="R15" i="5"/>
  <c r="R25" i="5" l="1"/>
  <c r="L15" i="4"/>
  <c r="N38" i="5"/>
  <c r="Q38" i="5" s="1"/>
  <c r="F149" i="8"/>
  <c r="E43" i="6"/>
  <c r="E44" i="6" s="1"/>
  <c r="D44" i="6"/>
  <c r="D94" i="1"/>
  <c r="F79" i="8"/>
  <c r="J38" i="5"/>
  <c r="R38" i="5" s="1"/>
  <c r="D97" i="6"/>
  <c r="E96" i="6"/>
  <c r="E97" i="6" s="1"/>
  <c r="C97" i="6"/>
  <c r="D40" i="5"/>
  <c r="D30" i="2"/>
  <c r="H30" i="2"/>
  <c r="H34" i="2"/>
  <c r="C29" i="4"/>
  <c r="C32" i="4" s="1"/>
  <c r="C94" i="1"/>
  <c r="G30" i="2"/>
  <c r="C30" i="2"/>
  <c r="C34" i="2"/>
  <c r="C35" i="2" s="1"/>
  <c r="C39" i="2" s="1"/>
  <c r="R27" i="5"/>
  <c r="G40" i="5"/>
  <c r="J17" i="5"/>
  <c r="G34" i="2"/>
  <c r="Q40" i="5"/>
  <c r="K40" i="5"/>
  <c r="D39" i="2"/>
  <c r="D34" i="2"/>
  <c r="N40" i="5"/>
  <c r="C42" i="2" l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<sst xmlns="http://schemas.openxmlformats.org/spreadsheetml/2006/main" count="1061" uniqueCount="874">
  <si>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</si>
  <si>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</si>
  <si>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</si>
  <si>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</si>
  <si>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</si>
  <si>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</si>
  <si>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</si>
  <si>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</si>
  <si>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</si>
  <si>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</si>
  <si>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</si>
  <si>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</si>
  <si>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</si>
  <si>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</si>
  <si>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</si>
  <si>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</si>
  <si>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</si>
  <si>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</si>
  <si>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</si>
  <si>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</si>
  <si>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</si>
  <si>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</si>
  <si>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</si>
  <si>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</si>
  <si>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</si>
  <si>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</si>
  <si>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</si>
  <si>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</si>
  <si>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</si>
  <si>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</si>
  <si>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</si>
  <si>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</si>
  <si>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</si>
  <si>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</si>
  <si>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</si>
  <si>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</si>
  <si>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</si>
  <si>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</si>
  <si>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</si>
  <si>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</si>
  <si>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</si>
  <si>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</si>
  <si>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</si>
  <si>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</si>
  <si>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</si>
  <si>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</si>
  <si>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</si>
  <si>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</si>
  <si>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</si>
  <si>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</si>
  <si>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</si>
  <si>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</si>
  <si>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</si>
  <si>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</si>
  <si>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</si>
  <si>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</si>
  <si>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</si>
  <si>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</si>
  <si>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</si>
  <si>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</si>
  <si>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</si>
  <si>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</si>
  <si>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</si>
  <si>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</si>
  <si>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</si>
  <si>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</si>
  <si>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</si>
  <si>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</si>
  <si>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</si>
  <si>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</si>
  <si>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</si>
  <si>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</si>
  <si>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</si>
  <si>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</si>
  <si>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</si>
  <si>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</si>
  <si>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</si>
  <si>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</si>
  <si>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</si>
  <si>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</si>
  <si>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</si>
  <si>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</si>
  <si>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</si>
  <si>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</si>
  <si>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</si>
  <si>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</si>
  <si>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</si>
  <si>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</si>
  <si>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</si>
  <si>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</si>
  <si>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</si>
  <si>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</si>
  <si>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</si>
  <si>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</si>
  <si>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</si>
  <si>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</si>
  <si>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</si>
  <si>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</si>
  <si>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</si>
  <si>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</si>
  <si>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</si>
  <si>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</si>
  <si>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</si>
  <si>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</si>
  <si>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</si>
  <si>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</si>
  <si>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</si>
  <si>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</si>
  <si>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</si>
  <si>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</si>
  <si>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</si>
  <si>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</si>
  <si>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</si>
  <si>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</si>
  <si>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</si>
  <si>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</si>
  <si>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</si>
  <si>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</si>
  <si>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</si>
  <si>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</si>
  <si>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</si>
  <si>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</si>
  <si>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</si>
  <si>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</si>
  <si>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</si>
  <si>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</si>
  <si>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</si>
  <si>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</si>
  <si>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</si>
  <si>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</si>
  <si>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</si>
  <si>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</si>
  <si>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</si>
  <si>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</si>
  <si>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</si>
  <si>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</si>
  <si>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</si>
  <si>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</si>
  <si>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</si>
  <si>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</si>
  <si>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</si>
  <si>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</si>
  <si>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</si>
  <si>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</si>
  <si>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</si>
  <si>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</si>
  <si>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</si>
  <si>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</si>
  <si>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</si>
  <si>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</si>
  <si>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</si>
  <si>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</si>
  <si>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</si>
  <si>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</si>
  <si>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</si>
  <si>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</si>
  <si>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</si>
  <si>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</si>
  <si>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</si>
  <si>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</si>
  <si>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</si>
  <si>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</si>
  <si>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</si>
  <si>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</si>
  <si>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</si>
  <si>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</si>
  <si>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</si>
  <si>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</si>
  <si>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</si>
  <si>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</si>
  <si>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</si>
  <si>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</si>
  <si>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</si>
  <si>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</si>
  <si>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</si>
  <si>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</si>
  <si>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</si>
  <si>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</si>
  <si>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</si>
  <si>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</si>
  <si>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</si>
  <si>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</si>
  <si>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</si>
  <si>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</si>
  <si>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</si>
  <si>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</si>
  <si>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</si>
  <si>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</si>
  <si>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</si>
  <si>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</si>
  <si>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</si>
  <si>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</si>
  <si>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</si>
  <si>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</si>
  <si>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</si>
  <si>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</si>
  <si>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</si>
  <si>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</si>
  <si>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</si>
  <si>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</si>
  <si>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</si>
  <si>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</si>
  <si>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</si>
  <si>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</si>
  <si>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</si>
  <si>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</si>
  <si>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</si>
  <si>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</si>
  <si>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</si>
  <si>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</si>
  <si>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</si>
  <si>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</si>
  <si>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</si>
  <si>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</si>
  <si>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</si>
  <si>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</si>
  <si>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</si>
  <si>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</si>
  <si>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</si>
  <si>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</si>
  <si>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</si>
  <si>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</si>
  <si>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</si>
  <si>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</si>
  <si>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</si>
  <si>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</si>
  <si>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</si>
  <si>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</si>
  <si>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</si>
  <si>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</si>
  <si>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</si>
  <si>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</si>
  <si>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</si>
  <si>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</si>
  <si>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</si>
  <si>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</si>
  <si>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</si>
  <si>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</si>
  <si>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</si>
  <si>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</si>
  <si>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</si>
  <si>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</si>
  <si>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</si>
  <si>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</si>
  <si>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</si>
  <si>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</si>
  <si>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</si>
  <si>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</si>
  <si>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</si>
  <si>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</si>
  <si>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</si>
  <si>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</si>
  <si>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</si>
  <si>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</si>
  <si>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</si>
  <si>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</si>
  <si>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</si>
  <si>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</si>
  <si>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</si>
  <si>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</si>
  <si>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</si>
  <si>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</si>
  <si>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</si>
  <si>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</si>
  <si>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</si>
  <si>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</si>
  <si>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</si>
  <si>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</si>
  <si>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</si>
  <si>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</si>
  <si>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</si>
  <si>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</si>
  <si>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</si>
  <si>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</si>
  <si>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</si>
  <si>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</si>
  <si>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</si>
  <si>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</si>
  <si>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</si>
  <si>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</si>
  <si>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</si>
  <si>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</si>
  <si>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</si>
  <si>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</si>
  <si>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</si>
  <si>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</si>
  <si>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</si>
  <si>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</si>
  <si>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</si>
  <si>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</si>
  <si>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</si>
  <si>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</si>
  <si>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</si>
  <si>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</si>
  <si>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</si>
  <si>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</si>
  <si>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</si>
  <si>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</si>
  <si>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</si>
  <si>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</si>
  <si>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</si>
  <si>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</si>
  <si>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</si>
  <si>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</si>
  <si>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</si>
  <si>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</si>
  <si>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</si>
  <si>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</si>
  <si>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</si>
  <si>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</si>
  <si>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</si>
  <si>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</si>
  <si>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</si>
  <si>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</si>
  <si>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</si>
  <si>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</si>
  <si>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</si>
  <si>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</si>
  <si>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</si>
  <si>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</si>
  <si>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</si>
  <si>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</si>
  <si>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</si>
  <si>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</si>
  <si>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</si>
  <si>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</si>
  <si>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</si>
  <si>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</si>
  <si>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</si>
  <si>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</si>
  <si>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</si>
  <si>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</si>
  <si>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</si>
  <si>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</si>
  <si>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</si>
  <si>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</si>
  <si>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</si>
  <si>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</si>
  <si>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</si>
  <si>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</si>
  <si>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</si>
  <si>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</si>
  <si>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</si>
  <si>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</si>
  <si>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</si>
  <si>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</si>
  <si>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</si>
  <si>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</si>
  <si>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</si>
  <si>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</si>
  <si>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</si>
  <si>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</si>
  <si>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</si>
  <si>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</si>
  <si>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</si>
  <si>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</si>
  <si>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</si>
  <si>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</si>
  <si>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</si>
  <si>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</si>
  <si>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</si>
  <si>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</si>
  <si>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</si>
  <si>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</si>
  <si>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</si>
  <si>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</si>
  <si>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</si>
  <si>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</si>
  <si>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</si>
  <si>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</si>
  <si>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</si>
  <si>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</si>
  <si>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</si>
  <si>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</si>
  <si>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</si>
  <si>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</si>
  <si>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</si>
  <si>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</si>
  <si>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</si>
  <si>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</si>
  <si>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</si>
  <si>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</si>
  <si>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</si>
  <si>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</si>
  <si>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</si>
  <si>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</si>
  <si>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</si>
  <si>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</si>
  <si>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</si>
  <si>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</si>
  <si>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</si>
  <si>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</si>
  <si>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</si>
  <si>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</si>
  <si>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</si>
  <si>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</si>
  <si>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</si>
  <si>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</si>
  <si>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</si>
  <si>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</si>
  <si>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</si>
  <si>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</si>
  <si>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</si>
  <si>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</si>
  <si>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</si>
  <si>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</si>
  <si>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</si>
  <si>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</si>
  <si>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</si>
  <si>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</si>
  <si>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</si>
  <si>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</si>
  <si>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</si>
  <si>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</si>
  <si>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</si>
  <si>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</si>
  <si>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</si>
  <si>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</si>
  <si>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</si>
  <si>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</si>
  <si>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</si>
  <si>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</si>
  <si>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</si>
  <si>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</si>
  <si>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</si>
  <si>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</si>
  <si>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</si>
  <si>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</si>
  <si>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</si>
  <si>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</si>
  <si>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</si>
  <si>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</si>
  <si>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</si>
  <si>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</si>
  <si>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</si>
  <si>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</si>
  <si>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</si>
  <si>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</si>
  <si>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</si>
  <si>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</si>
  <si>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</si>
  <si>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</si>
  <si>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</si>
  <si>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</si>
  <si>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</si>
  <si>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</si>
  <si>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</si>
  <si>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</si>
  <si>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</si>
  <si>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</si>
  <si>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</si>
  <si>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</si>
  <si>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</si>
  <si>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</si>
  <si>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</si>
  <si>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</si>
  <si>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</si>
  <si>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</si>
  <si>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</si>
  <si>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</si>
  <si>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</si>
  <si>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</si>
  <si>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</si>
  <si>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</si>
  <si>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</si>
  <si>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</si>
  <si>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</si>
  <si>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</si>
  <si>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</si>
  <si>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</si>
  <si>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</si>
  <si>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</si>
  <si>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</si>
  <si>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</si>
  <si>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</si>
  <si>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</si>
  <si>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</si>
  <si>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</si>
  <si>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</si>
  <si>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</si>
  <si>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</si>
  <si>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</si>
  <si>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</si>
  <si>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</si>
  <si>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</si>
  <si>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</si>
  <si>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</si>
  <si>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</si>
  <si>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</si>
  <si>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</si>
  <si>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</si>
  <si>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</si>
  <si>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</si>
  <si>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</si>
  <si>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</si>
  <si>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</si>
  <si>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</si>
  <si>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</si>
  <si>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</si>
  <si>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</si>
  <si>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</si>
  <si>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</si>
  <si>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</si>
  <si>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</si>
  <si>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</si>
  <si>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</si>
  <si>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</si>
  <si>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</si>
  <si>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</si>
  <si>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</si>
  <si>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</si>
  <si>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</si>
  <si>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</si>
  <si>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</si>
  <si>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</si>
  <si>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</si>
  <si>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</si>
  <si>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</si>
  <si>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</si>
  <si>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</si>
  <si>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</si>
  <si>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</si>
  <si>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</si>
  <si>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</si>
  <si>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</si>
  <si>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</si>
  <si>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</si>
  <si>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</si>
  <si>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</si>
  <si>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</si>
  <si>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</si>
  <si>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</si>
  <si>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</si>
  <si>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</si>
  <si>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</si>
  <si>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</si>
  <si>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</si>
  <si>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</si>
  <si>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</si>
  <si>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</si>
  <si>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</si>
  <si>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</si>
  <si>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</si>
  <si>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</si>
  <si>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</si>
  <si>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</si>
  <si>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</si>
  <si>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</si>
  <si>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</si>
  <si>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</si>
  <si>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</si>
  <si>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</si>
  <si>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</si>
  <si>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</si>
  <si>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</si>
  <si>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</si>
  <si>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</si>
  <si>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</si>
  <si>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</si>
  <si>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</si>
  <si>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</si>
  <si>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</si>
  <si>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</si>
  <si>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</si>
  <si>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</si>
  <si>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</si>
  <si>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</si>
  <si>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</si>
  <si>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</si>
  <si>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</si>
  <si>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</si>
  <si>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</si>
  <si>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</si>
  <si>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</si>
  <si>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</si>
  <si>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</si>
  <si>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</si>
  <si>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</si>
  <si>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</si>
  <si>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</si>
  <si>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</si>
  <si>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</si>
  <si>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</si>
  <si>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</si>
  <si>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</si>
  <si>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</si>
  <si>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</si>
  <si>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</si>
  <si>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</si>
  <si>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</si>
  <si>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</si>
  <si>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</si>
  <si>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</si>
  <si>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</si>
  <si>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</si>
  <si>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</si>
  <si>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</si>
  <si>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</si>
  <si>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</si>
  <si>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</si>
  <si>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</si>
  <si>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</si>
  <si>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</si>
  <si>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</si>
  <si>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</si>
  <si>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</si>
  <si>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</si>
  <si>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</si>
  <si>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</si>
  <si>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</si>
  <si>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</si>
  <si>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</si>
  <si>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</si>
  <si>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</si>
  <si>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</si>
  <si>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</si>
  <si>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</si>
  <si>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</si>
  <si>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</si>
  <si>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</si>
  <si>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</si>
  <si>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</si>
  <si>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</si>
  <si>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</si>
  <si>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</si>
  <si>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</si>
  <si>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</si>
  <si>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</si>
  <si>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</si>
  <si>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</si>
  <si>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</si>
  <si>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</si>
  <si>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</si>
  <si>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</si>
  <si>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</si>
  <si>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</si>
  <si>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</si>
  <si>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</si>
  <si>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</si>
  <si>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</si>
  <si>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</si>
  <si>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</si>
  <si>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</si>
  <si>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</si>
  <si>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</si>
  <si>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</si>
  <si>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</si>
  <si>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</si>
  <si>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</si>
  <si>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</si>
  <si>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</si>
  <si>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</si>
  <si>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</si>
  <si>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</si>
  <si>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</si>
  <si>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</si>
  <si>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</si>
  <si>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</si>
  <si>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</si>
  <si>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</si>
  <si>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</si>
  <si>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</si>
  <si>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</si>
  <si>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</si>
  <si>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</si>
  <si>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</si>
  <si>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</si>
  <si>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</si>
  <si>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</si>
  <si>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</si>
  <si>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</si>
  <si>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</si>
  <si>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</si>
  <si>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</si>
  <si>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</si>
  <si>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</si>
  <si>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</si>
  <si>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</si>
  <si>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</si>
  <si>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</si>
  <si>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</si>
  <si>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</si>
  <si>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</si>
  <si>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</si>
  <si>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</si>
  <si>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</si>
  <si>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</si>
  <si>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</si>
  <si>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</si>
  <si>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</si>
  <si>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</si>
  <si>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</si>
  <si>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</si>
  <si>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</si>
  <si>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</si>
  <si>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</si>
  <si>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</si>
  <si>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</si>
  <si>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</si>
  <si>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</si>
  <si>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</si>
  <si>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</si>
  <si>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</si>
  <si>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</si>
  <si>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</si>
  <si>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</si>
  <si>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</si>
  <si>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</si>
  <si>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</si>
  <si>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</si>
  <si>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</si>
  <si>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</si>
  <si>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</si>
  <si>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</si>
  <si>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</si>
  <si>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</si>
  <si>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</si>
  <si>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</si>
  <si>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</si>
  <si>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</si>
  <si>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</si>
  <si>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</si>
  <si>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</si>
  <si>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</si>
  <si>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</si>
  <si>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</si>
  <si>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</si>
  <si>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</si>
  <si>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</si>
  <si>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</si>
  <si>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</si>
  <si>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</si>
  <si>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</si>
  <si>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</si>
  <si>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</si>
  <si>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</si>
  <si>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</si>
  <si>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</si>
  <si>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</si>
  <si>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</si>
  <si>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</si>
  <si>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</si>
  <si>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</si>
  <si>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</si>
  <si>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</si>
  <si>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</si>
  <si>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</si>
  <si>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</si>
  <si>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</si>
  <si>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</si>
  <si>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</si>
  <si>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</si>
  <si>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</si>
  <si>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</si>
  <si>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</si>
  <si>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</si>
  <si>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</si>
  <si>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</si>
  <si>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</si>
  <si>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</si>
  <si>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</si>
  <si>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</si>
  <si>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</si>
  <si>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</si>
  <si>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</si>
  <si>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</si>
  <si>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</si>
  <si>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</si>
  <si>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</si>
  <si>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</si>
  <si>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</si>
  <si>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</si>
  <si>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</si>
  <si>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</si>
  <si>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</si>
  <si>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</si>
  <si>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</si>
  <si>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</si>
  <si>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</si>
  <si>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</si>
  <si>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</si>
  <si>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</si>
  <si>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</si>
  <si>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</si>
  <si>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</si>
  <si>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</si>
  <si>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</si>
  <si>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</si>
  <si>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</si>
  <si>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</si>
  <si>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</si>
  <si>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</si>
  <si>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</si>
  <si>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</si>
  <si>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</si>
  <si>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</si>
  <si>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</si>
  <si>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</si>
  <si>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</si>
  <si>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</si>
  <si>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</si>
  <si>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</si>
  <si>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</si>
  <si>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</si>
  <si>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</si>
  <si>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</si>
  <si>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</si>
  <si>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</si>
  <si>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</si>
  <si>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</si>
  <si>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</si>
  <si>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</si>
  <si>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</si>
  <si>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</si>
  <si>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</si>
  <si>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</si>
  <si>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</si>
  <si>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</si>
  <si>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</si>
  <si>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</si>
  <si>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</si>
  <si>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</si>
  <si>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</si>
  <si>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</si>
  <si>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</si>
  <si>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</si>
  <si>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</si>
  <si>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</si>
  <si>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</si>
  <si>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</si>
  <si>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</si>
  <si>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</si>
  <si>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</si>
  <si>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</si>
  <si>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</si>
  <si>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</si>
  <si>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</si>
  <si>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</si>
  <si>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</si>
  <si>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</si>
  <si>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</si>
  <si>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</si>
  <si>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</si>
  <si>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</si>
  <si>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</si>
  <si>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</si>
  <si>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</si>
  <si>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</si>
  <si>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</si>
  <si>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</si>
  <si>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</si>
  <si>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</si>
  <si>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</si>
  <si>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</si>
  <si>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</si>
  <si>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</si>
  <si>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</si>
  <si>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</si>
  <si>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</si>
  <si>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</si>
  <si>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</si>
  <si>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</si>
  <si>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</si>
  <si>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</si>
  <si>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</si>
  <si>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</si>
  <si>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</si>
  <si>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</si>
  <si>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</si>
  <si>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</si>
  <si>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</si>
  <si>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1.  Спиди ЕООД</t>
  </si>
  <si>
    <t>Спиди АД</t>
  </si>
  <si>
    <t>01.01.2014-30.06.2014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</si>
</sst>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21" zoomScaleNormal="100" workbookViewId="0">
      <selection activeCell="G67" sqref="G67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872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873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4447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v>292</v>
      </c>
      <c r="D13" s="151">
        <v>351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11435</v>
      </c>
      <c r="D15" s="151">
        <v>11011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4447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3726</v>
      </c>
      <c r="D18" s="151">
        <v>3218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15453</v>
      </c>
      <c r="D19" s="155">
        <f>SUM(D11:D18)</f>
        <v>14580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448</v>
      </c>
      <c r="H22" s="152">
        <v>448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714</v>
      </c>
      <c r="D24" s="151">
        <v>608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448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714</v>
      </c>
      <c r="D27" s="155">
        <f>SUM(D23:D26)</f>
        <v>608</v>
      </c>
      <c r="E27" s="253" t="s">
        <v>83</v>
      </c>
      <c r="F27" s="242" t="s">
        <v>84</v>
      </c>
      <c r="G27" s="154">
        <f>SUM(G28:G30)</f>
        <v>4194</v>
      </c>
      <c r="H27" s="154">
        <f>SUM(H28:H30)</f>
        <v>0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4194</v>
      </c>
      <c r="H28" s="152">
        <v>0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5201</v>
      </c>
      <c r="H31" s="152">
        <v>8641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9395</v>
      </c>
      <c r="H33" s="154">
        <f>H27+H31+H32</f>
        <v>8641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982</v>
      </c>
      <c r="D34" s="155">
        <f>SUM(D35:D38)</f>
        <v>982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982</v>
      </c>
      <c r="D35" s="151">
        <v>982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14290</v>
      </c>
      <c r="H36" s="154">
        <f>H25+H17+H33</f>
        <v>13536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7218</v>
      </c>
      <c r="H44" s="152">
        <v>7256</v>
      </c>
    </row>
    <row r="45" spans="1:18" ht="15">
      <c r="A45" s="235" t="s">
        <v>136</v>
      </c>
      <c r="B45" s="249" t="s">
        <v>137</v>
      </c>
      <c r="C45" s="155">
        <f>C34+C39+C44</f>
        <v>982</v>
      </c>
      <c r="D45" s="155">
        <f>D34+D39+D44</f>
        <v>982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7218</v>
      </c>
      <c r="H49" s="154">
        <f>SUM(H43:H48)</f>
        <v>7256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127</v>
      </c>
      <c r="D54" s="151">
        <v>127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17276</v>
      </c>
      <c r="D55" s="155">
        <f>D19+D20+D21+D27+D32+D45+D51+D53+D54</f>
        <v>16297</v>
      </c>
      <c r="E55" s="237" t="s">
        <v>172</v>
      </c>
      <c r="F55" s="261" t="s">
        <v>173</v>
      </c>
      <c r="G55" s="154">
        <f>G49+G51+G52+G53+G54</f>
        <v>7218</v>
      </c>
      <c r="H55" s="154">
        <f>H49+H51+H52+H53+H54</f>
        <v>7256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486</v>
      </c>
      <c r="D58" s="151">
        <v>605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2851</v>
      </c>
      <c r="H59" s="152">
        <v>2884</v>
      </c>
      <c r="M59" s="157"/>
    </row>
    <row r="60" spans="1:18" ht="15">
      <c r="A60" s="235" t="s">
        <v>183</v>
      </c>
      <c r="B60" s="241" t="s">
        <v>184</v>
      </c>
      <c r="C60" s="151">
        <v>152</v>
      </c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7584</v>
      </c>
      <c r="H61" s="154">
        <f>SUM(H62:H68)</f>
        <v>6684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3969</v>
      </c>
      <c r="H62" s="152">
        <v>2895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638</v>
      </c>
      <c r="D64" s="155">
        <f>SUM(D58:D63)</f>
        <v>605</v>
      </c>
      <c r="E64" s="237" t="s">
        <v>200</v>
      </c>
      <c r="F64" s="242" t="s">
        <v>201</v>
      </c>
      <c r="G64" s="152">
        <v>2603</v>
      </c>
      <c r="H64" s="152">
        <v>2755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643</v>
      </c>
      <c r="H66" s="152">
        <v>648</v>
      </c>
    </row>
    <row r="67" spans="1:18" ht="15">
      <c r="A67" s="235" t="s">
        <v>207</v>
      </c>
      <c r="B67" s="241" t="s">
        <v>208</v>
      </c>
      <c r="C67" s="151">
        <v>3959</v>
      </c>
      <c r="D67" s="151">
        <v>3503</v>
      </c>
      <c r="E67" s="237" t="s">
        <v>209</v>
      </c>
      <c r="F67" s="242" t="s">
        <v>210</v>
      </c>
      <c r="G67" s="152">
        <v>157</v>
      </c>
      <c r="H67" s="152">
        <v>157</v>
      </c>
    </row>
    <row r="68" spans="1:18" ht="15">
      <c r="A68" s="235" t="s">
        <v>211</v>
      </c>
      <c r="B68" s="241" t="s">
        <v>212</v>
      </c>
      <c r="C68" s="151">
        <v>7778</v>
      </c>
      <c r="D68" s="151">
        <v>7764</v>
      </c>
      <c r="E68" s="237" t="s">
        <v>213</v>
      </c>
      <c r="F68" s="242" t="s">
        <v>214</v>
      </c>
      <c r="G68" s="152">
        <v>212</v>
      </c>
      <c r="H68" s="152">
        <v>229</v>
      </c>
    </row>
    <row r="69" spans="1:18" ht="15">
      <c r="A69" s="235" t="s">
        <v>215</v>
      </c>
      <c r="B69" s="241" t="s">
        <v>216</v>
      </c>
      <c r="C69" s="151">
        <v>300</v>
      </c>
      <c r="D69" s="151">
        <v>389</v>
      </c>
      <c r="E69" s="251" t="s">
        <v>78</v>
      </c>
      <c r="F69" s="242" t="s">
        <v>217</v>
      </c>
      <c r="G69" s="152">
        <v>549</v>
      </c>
      <c r="H69" s="152">
        <v>5980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10984</v>
      </c>
      <c r="H71" s="161">
        <f>H59+H60+H61+H69+H70</f>
        <v>15548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87</v>
      </c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41</v>
      </c>
      <c r="D74" s="151">
        <v>40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12165</v>
      </c>
      <c r="D75" s="155">
        <f>SUM(D67:D74)</f>
        <v>11696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10984</v>
      </c>
      <c r="H79" s="162">
        <f>H71+H74+H75+H76</f>
        <v>15548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664</v>
      </c>
      <c r="D87" s="151">
        <v>3631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1332</v>
      </c>
      <c r="D88" s="151">
        <v>3582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1996</v>
      </c>
      <c r="D91" s="155">
        <f>SUM(D87:D90)</f>
        <v>7213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417</v>
      </c>
      <c r="D92" s="151">
        <v>529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15216</v>
      </c>
      <c r="D93" s="155">
        <f>D64+D75+D84+D91+D92</f>
        <v>20043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32492</v>
      </c>
      <c r="D94" s="164">
        <f>D93+D55</f>
        <v>36340</v>
      </c>
      <c r="E94" s="449" t="s">
        <v>270</v>
      </c>
      <c r="F94" s="289" t="s">
        <v>271</v>
      </c>
      <c r="G94" s="165">
        <f>G36+G39+G55+G79</f>
        <v>32492</v>
      </c>
      <c r="H94" s="165">
        <f>H36+H39+H55+H79</f>
        <v>36340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8" workbookViewId="0">
      <selection activeCell="C13" sqref="C13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01.01.2014-30.06.2014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3315</v>
      </c>
      <c r="D9" s="46">
        <v>4433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21412</v>
      </c>
      <c r="D10" s="46">
        <v>13561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2259</v>
      </c>
      <c r="D11" s="46">
        <v>1428</v>
      </c>
      <c r="E11" s="300" t="s">
        <v>293</v>
      </c>
      <c r="F11" s="549" t="s">
        <v>294</v>
      </c>
      <c r="G11" s="550">
        <v>33529</v>
      </c>
      <c r="H11" s="550">
        <f>25166+3710</f>
        <v>28876</v>
      </c>
    </row>
    <row r="12" spans="1:18">
      <c r="A12" s="298" t="s">
        <v>295</v>
      </c>
      <c r="B12" s="299" t="s">
        <v>296</v>
      </c>
      <c r="C12" s="46">
        <v>2456</v>
      </c>
      <c r="D12" s="46">
        <v>2695</v>
      </c>
      <c r="E12" s="300" t="s">
        <v>78</v>
      </c>
      <c r="F12" s="549" t="s">
        <v>297</v>
      </c>
      <c r="G12" s="550">
        <v>1802</v>
      </c>
      <c r="H12" s="550">
        <v>925</v>
      </c>
    </row>
    <row r="13" spans="1:18">
      <c r="A13" s="298" t="s">
        <v>298</v>
      </c>
      <c r="B13" s="299" t="s">
        <v>299</v>
      </c>
      <c r="C13" s="46">
        <v>453</v>
      </c>
      <c r="D13" s="46">
        <v>437</v>
      </c>
      <c r="E13" s="301" t="s">
        <v>51</v>
      </c>
      <c r="F13" s="551" t="s">
        <v>300</v>
      </c>
      <c r="G13" s="548">
        <f>SUM(G9:G12)</f>
        <v>35331</v>
      </c>
      <c r="H13" s="548">
        <f>SUM(H9:H12)</f>
        <v>29801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611</v>
      </c>
      <c r="D14" s="46">
        <v>705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436</v>
      </c>
      <c r="D16" s="47">
        <v>481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30942</v>
      </c>
      <c r="D19" s="49">
        <f>SUM(D9:D15)+D16</f>
        <v>23740</v>
      </c>
      <c r="E19" s="304" t="s">
        <v>317</v>
      </c>
      <c r="F19" s="552" t="s">
        <v>318</v>
      </c>
      <c r="G19" s="550">
        <v>156</v>
      </c>
      <c r="H19" s="550">
        <v>220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>
        <v>1397</v>
      </c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260</v>
      </c>
      <c r="D22" s="46">
        <v>157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5</v>
      </c>
      <c r="D24" s="46">
        <v>2</v>
      </c>
      <c r="E24" s="301" t="s">
        <v>103</v>
      </c>
      <c r="F24" s="554" t="s">
        <v>334</v>
      </c>
      <c r="G24" s="548">
        <f>SUM(G19:G23)</f>
        <v>1553</v>
      </c>
      <c r="H24" s="548">
        <f>SUM(H19:H23)</f>
        <v>220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53</v>
      </c>
      <c r="D25" s="46">
        <f>40+5</f>
        <v>45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318</v>
      </c>
      <c r="D26" s="49">
        <f>SUM(D22:D25)</f>
        <v>204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31260</v>
      </c>
      <c r="D28" s="50">
        <f>D26+D19</f>
        <v>23944</v>
      </c>
      <c r="E28" s="127" t="s">
        <v>339</v>
      </c>
      <c r="F28" s="554" t="s">
        <v>340</v>
      </c>
      <c r="G28" s="548">
        <f>G13+G15+G24</f>
        <v>36884</v>
      </c>
      <c r="H28" s="548">
        <f>H13+H15+H24</f>
        <v>30021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5624</v>
      </c>
      <c r="D30" s="50">
        <f>IF((H28-D28)&gt;0,H28-D28,0)</f>
        <v>6077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31260</v>
      </c>
      <c r="D33" s="49">
        <f>D28-D31+D32</f>
        <v>23944</v>
      </c>
      <c r="E33" s="127" t="s">
        <v>353</v>
      </c>
      <c r="F33" s="554" t="s">
        <v>354</v>
      </c>
      <c r="G33" s="53">
        <f>G32-G31+G28</f>
        <v>36884</v>
      </c>
      <c r="H33" s="53">
        <f>H32-H31+H28</f>
        <v>30021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5624</v>
      </c>
      <c r="D34" s="50">
        <f>IF((H33-D33)&gt;0,H33-D33,0)</f>
        <v>6077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423</v>
      </c>
      <c r="D35" s="49">
        <f>D36+D37+D38</f>
        <v>608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423</v>
      </c>
      <c r="D36" s="46">
        <v>608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5201</v>
      </c>
      <c r="D39" s="460">
        <f>+IF((H33-D33-D35)&gt;0,H33-D33-D35,0)</f>
        <v>5469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5201</v>
      </c>
      <c r="D41" s="52">
        <f>IF(H39=0,IF(D39-D40&gt;0,D39-D40+H40,0),IF(H39-H40&lt;0,H40-H39+D39,0))</f>
        <v>5469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36884</v>
      </c>
      <c r="D42" s="53">
        <f>D33+D35+D39</f>
        <v>30021</v>
      </c>
      <c r="E42" s="128" t="s">
        <v>380</v>
      </c>
      <c r="F42" s="129" t="s">
        <v>381</v>
      </c>
      <c r="G42" s="53">
        <f>G39+G33</f>
        <v>36884</v>
      </c>
      <c r="H42" s="53">
        <f>H39+H33</f>
        <v>30021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abSelected="1" topLeftCell="A10" workbookViewId="0">
      <selection activeCell="C13" sqref="C13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01.01.2014-30.06.2014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41646</v>
      </c>
      <c r="D10" s="54">
        <f>35952+71+991</f>
        <v>37014</v>
      </c>
      <c r="E10" s="130"/>
      <c r="F10" s="130"/>
    </row>
    <row r="11" spans="1:13">
      <c r="A11" s="332" t="s">
        <v>390</v>
      </c>
      <c r="B11" s="333" t="s">
        <v>391</v>
      </c>
      <c r="C11" s="54">
        <v>-33266</v>
      </c>
      <c r="D11" s="54">
        <v>-25863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-2696</v>
      </c>
      <c r="D13" s="54">
        <f>-2287-591</f>
        <v>-2878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-1658</v>
      </c>
      <c r="D14" s="54">
        <v>-1606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-681</v>
      </c>
      <c r="D15" s="54">
        <v>-582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3345</v>
      </c>
      <c r="D20" s="55">
        <f>SUM(D10:D19)</f>
        <v>6085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-324</v>
      </c>
      <c r="D22" s="54">
        <v>-312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56</v>
      </c>
      <c r="D23" s="54">
        <v>236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-268</v>
      </c>
      <c r="D32" s="55">
        <f>SUM(D22:D31)</f>
        <v>-76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>
        <f>600+588+110+58</f>
        <v>1356</v>
      </c>
      <c r="E36" s="130"/>
      <c r="F36" s="130"/>
    </row>
    <row r="37" spans="1:8">
      <c r="A37" s="332" t="s">
        <v>439</v>
      </c>
      <c r="B37" s="333" t="s">
        <v>440</v>
      </c>
      <c r="C37" s="54"/>
      <c r="D37" s="54">
        <v>-606</v>
      </c>
      <c r="E37" s="130"/>
      <c r="F37" s="130"/>
    </row>
    <row r="38" spans="1:8">
      <c r="A38" s="332" t="s">
        <v>441</v>
      </c>
      <c r="B38" s="333" t="s">
        <v>442</v>
      </c>
      <c r="C38" s="54">
        <v>-1981</v>
      </c>
      <c r="D38" s="54">
        <f>-173-1944</f>
        <v>-2117</v>
      </c>
      <c r="E38" s="130"/>
      <c r="F38" s="130"/>
    </row>
    <row r="39" spans="1:8">
      <c r="A39" s="332" t="s">
        <v>443</v>
      </c>
      <c r="B39" s="333" t="s">
        <v>444</v>
      </c>
      <c r="C39" s="54">
        <v>-57</v>
      </c>
      <c r="D39" s="54">
        <v>-152</v>
      </c>
      <c r="E39" s="130"/>
      <c r="F39" s="130"/>
    </row>
    <row r="40" spans="1:8">
      <c r="A40" s="332" t="s">
        <v>445</v>
      </c>
      <c r="B40" s="333" t="s">
        <v>446</v>
      </c>
      <c r="C40" s="54">
        <v>-2221</v>
      </c>
      <c r="D40" s="54">
        <v>-4414</v>
      </c>
      <c r="E40" s="130"/>
      <c r="F40" s="130"/>
    </row>
    <row r="41" spans="1:8">
      <c r="A41" s="332" t="s">
        <v>447</v>
      </c>
      <c r="B41" s="333" t="s">
        <v>448</v>
      </c>
      <c r="C41" s="54">
        <v>-4035</v>
      </c>
      <c r="D41" s="54">
        <v>-3171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-8294</v>
      </c>
      <c r="D42" s="55">
        <f>SUM(D34:D41)</f>
        <v>-9104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-5217</v>
      </c>
      <c r="D43" s="55">
        <f>D42+D32+D20</f>
        <v>-3095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7213</v>
      </c>
      <c r="D44" s="132">
        <v>3919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1996</v>
      </c>
      <c r="D45" s="55">
        <f>D44+D43</f>
        <v>824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1996</v>
      </c>
      <c r="D46" s="56">
        <v>824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0" workbookViewId="0">
      <selection activeCell="I19" sqref="I1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01.01.2014-30.06.2014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448</v>
      </c>
      <c r="G11" s="58">
        <f>'справка №1-БАЛАНС'!H23</f>
        <v>0</v>
      </c>
      <c r="H11" s="60"/>
      <c r="I11" s="58">
        <f>'справка №1-БАЛАНС'!H28+'справка №1-БАЛАНС'!H31</f>
        <v>8641</v>
      </c>
      <c r="J11" s="58">
        <f>'справка №1-БАЛАНС'!H29+'справка №1-БАЛАНС'!H32</f>
        <v>0</v>
      </c>
      <c r="K11" s="60"/>
      <c r="L11" s="344">
        <f>SUM(C11:K11)</f>
        <v>13536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4447</v>
      </c>
      <c r="D15" s="61">
        <f t="shared" ref="D15:M15" si="2">D11+D12</f>
        <v>0</v>
      </c>
      <c r="E15" s="61">
        <f t="shared" si="2"/>
        <v>0</v>
      </c>
      <c r="F15" s="61">
        <f t="shared" si="2"/>
        <v>448</v>
      </c>
      <c r="G15" s="61">
        <f t="shared" si="2"/>
        <v>0</v>
      </c>
      <c r="H15" s="61">
        <f t="shared" si="2"/>
        <v>0</v>
      </c>
      <c r="I15" s="61">
        <f t="shared" si="2"/>
        <v>8641</v>
      </c>
      <c r="J15" s="61">
        <f t="shared" si="2"/>
        <v>0</v>
      </c>
      <c r="K15" s="61">
        <f t="shared" si="2"/>
        <v>0</v>
      </c>
      <c r="L15" s="344">
        <f t="shared" si="1"/>
        <v>13536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5201</v>
      </c>
      <c r="J16" s="345">
        <f>+'справка №1-БАЛАНС'!G32</f>
        <v>0</v>
      </c>
      <c r="K16" s="60"/>
      <c r="L16" s="344">
        <f t="shared" si="1"/>
        <v>5201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-4447</v>
      </c>
      <c r="J17" s="62">
        <f>J18+J19</f>
        <v>0</v>
      </c>
      <c r="K17" s="62">
        <f t="shared" si="3"/>
        <v>0</v>
      </c>
      <c r="L17" s="344">
        <f t="shared" si="1"/>
        <v>-4447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-4447</v>
      </c>
      <c r="J18" s="60"/>
      <c r="K18" s="60"/>
      <c r="L18" s="344">
        <f t="shared" si="1"/>
        <v>-4447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448</v>
      </c>
      <c r="G29" s="59">
        <f t="shared" si="6"/>
        <v>0</v>
      </c>
      <c r="H29" s="59">
        <f t="shared" si="6"/>
        <v>0</v>
      </c>
      <c r="I29" s="59">
        <f t="shared" si="6"/>
        <v>9395</v>
      </c>
      <c r="J29" s="59">
        <f t="shared" si="6"/>
        <v>0</v>
      </c>
      <c r="K29" s="59">
        <f t="shared" si="6"/>
        <v>0</v>
      </c>
      <c r="L29" s="344">
        <f t="shared" si="1"/>
        <v>14290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4447</v>
      </c>
      <c r="D32" s="59">
        <f t="shared" si="7"/>
        <v>0</v>
      </c>
      <c r="E32" s="59">
        <f t="shared" si="7"/>
        <v>0</v>
      </c>
      <c r="F32" s="59">
        <f t="shared" si="7"/>
        <v>448</v>
      </c>
      <c r="G32" s="59">
        <f t="shared" si="7"/>
        <v>0</v>
      </c>
      <c r="H32" s="59">
        <f t="shared" si="7"/>
        <v>0</v>
      </c>
      <c r="I32" s="59">
        <f t="shared" si="7"/>
        <v>9395</v>
      </c>
      <c r="J32" s="59">
        <f t="shared" si="7"/>
        <v>0</v>
      </c>
      <c r="K32" s="59">
        <f t="shared" si="7"/>
        <v>0</v>
      </c>
      <c r="L32" s="344">
        <f t="shared" si="1"/>
        <v>14290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7" workbookViewId="0">
      <selection activeCell="Q20" sqref="Q20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01.01.2014-30.06.2014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1503</v>
      </c>
      <c r="E11" s="189">
        <v>38</v>
      </c>
      <c r="F11" s="189">
        <v>8</v>
      </c>
      <c r="G11" s="74">
        <f t="shared" si="2"/>
        <v>1533</v>
      </c>
      <c r="H11" s="65"/>
      <c r="I11" s="65"/>
      <c r="J11" s="74">
        <f t="shared" si="3"/>
        <v>1533</v>
      </c>
      <c r="K11" s="65">
        <v>1152</v>
      </c>
      <c r="L11" s="65">
        <v>89</v>
      </c>
      <c r="M11" s="65"/>
      <c r="N11" s="74">
        <f t="shared" si="4"/>
        <v>1241</v>
      </c>
      <c r="O11" s="65"/>
      <c r="P11" s="65"/>
      <c r="Q11" s="74">
        <f t="shared" si="0"/>
        <v>1241</v>
      </c>
      <c r="R11" s="74">
        <f t="shared" si="1"/>
        <v>292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21350</v>
      </c>
      <c r="E13" s="189">
        <v>1927</v>
      </c>
      <c r="F13" s="189">
        <v>882</v>
      </c>
      <c r="G13" s="74">
        <f t="shared" si="2"/>
        <v>22395</v>
      </c>
      <c r="H13" s="65"/>
      <c r="I13" s="65"/>
      <c r="J13" s="74">
        <f t="shared" si="3"/>
        <v>22395</v>
      </c>
      <c r="K13" s="65">
        <v>10339</v>
      </c>
      <c r="L13" s="65">
        <v>1499</v>
      </c>
      <c r="M13" s="65">
        <v>878</v>
      </c>
      <c r="N13" s="74">
        <f t="shared" si="4"/>
        <v>10960</v>
      </c>
      <c r="O13" s="65"/>
      <c r="P13" s="65"/>
      <c r="Q13" s="74">
        <f t="shared" si="0"/>
        <v>10960</v>
      </c>
      <c r="R13" s="74">
        <f t="shared" si="1"/>
        <v>11435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6863</v>
      </c>
      <c r="E16" s="189">
        <v>925</v>
      </c>
      <c r="F16" s="189">
        <v>12</v>
      </c>
      <c r="G16" s="74">
        <f t="shared" si="2"/>
        <v>7776</v>
      </c>
      <c r="H16" s="65"/>
      <c r="I16" s="65"/>
      <c r="J16" s="74">
        <f t="shared" si="3"/>
        <v>7776</v>
      </c>
      <c r="K16" s="65">
        <v>3645</v>
      </c>
      <c r="L16" s="65">
        <v>405</v>
      </c>
      <c r="M16" s="65"/>
      <c r="N16" s="74">
        <f t="shared" si="4"/>
        <v>4050</v>
      </c>
      <c r="O16" s="65"/>
      <c r="P16" s="65"/>
      <c r="Q16" s="74">
        <f t="shared" ref="Q16:Q25" si="5">N16+O16-P16</f>
        <v>4050</v>
      </c>
      <c r="R16" s="74">
        <f t="shared" ref="R16:R25" si="6">J16-Q16</f>
        <v>3726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29716</v>
      </c>
      <c r="E17" s="194">
        <f>SUM(E9:E16)</f>
        <v>2890</v>
      </c>
      <c r="F17" s="194">
        <f>SUM(F9:F16)</f>
        <v>902</v>
      </c>
      <c r="G17" s="74">
        <f t="shared" si="2"/>
        <v>31704</v>
      </c>
      <c r="H17" s="75">
        <f>SUM(H9:H16)</f>
        <v>0</v>
      </c>
      <c r="I17" s="75">
        <f>SUM(I9:I16)</f>
        <v>0</v>
      </c>
      <c r="J17" s="74">
        <f t="shared" si="3"/>
        <v>31704</v>
      </c>
      <c r="K17" s="75">
        <f>SUM(K9:K16)</f>
        <v>15136</v>
      </c>
      <c r="L17" s="75">
        <f>SUM(L9:L16)</f>
        <v>1993</v>
      </c>
      <c r="M17" s="75">
        <f>SUM(M9:M16)</f>
        <v>878</v>
      </c>
      <c r="N17" s="74">
        <f t="shared" si="4"/>
        <v>16251</v>
      </c>
      <c r="O17" s="75">
        <f>SUM(O9:O16)</f>
        <v>0</v>
      </c>
      <c r="P17" s="75">
        <f>SUM(P9:P16)</f>
        <v>0</v>
      </c>
      <c r="Q17" s="74">
        <f t="shared" si="5"/>
        <v>16251</v>
      </c>
      <c r="R17" s="74">
        <f t="shared" si="6"/>
        <v>15453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2354</v>
      </c>
      <c r="E22" s="189">
        <v>372</v>
      </c>
      <c r="F22" s="189"/>
      <c r="G22" s="74">
        <f t="shared" si="2"/>
        <v>2726</v>
      </c>
      <c r="H22" s="65"/>
      <c r="I22" s="65"/>
      <c r="J22" s="74">
        <f t="shared" si="3"/>
        <v>2726</v>
      </c>
      <c r="K22" s="65">
        <v>1746</v>
      </c>
      <c r="L22" s="65">
        <v>266</v>
      </c>
      <c r="M22" s="65"/>
      <c r="N22" s="74">
        <f t="shared" si="4"/>
        <v>2012</v>
      </c>
      <c r="O22" s="65"/>
      <c r="P22" s="65"/>
      <c r="Q22" s="74">
        <f t="shared" si="5"/>
        <v>2012</v>
      </c>
      <c r="R22" s="74">
        <f t="shared" si="6"/>
        <v>714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2354</v>
      </c>
      <c r="E25" s="190">
        <f t="shared" ref="E25:P25" si="7">SUM(E21:E24)</f>
        <v>372</v>
      </c>
      <c r="F25" s="190">
        <f t="shared" si="7"/>
        <v>0</v>
      </c>
      <c r="G25" s="67">
        <f t="shared" si="2"/>
        <v>2726</v>
      </c>
      <c r="H25" s="66">
        <f t="shared" si="7"/>
        <v>0</v>
      </c>
      <c r="I25" s="66">
        <f t="shared" si="7"/>
        <v>0</v>
      </c>
      <c r="J25" s="67">
        <f t="shared" si="3"/>
        <v>2726</v>
      </c>
      <c r="K25" s="66">
        <f t="shared" si="7"/>
        <v>1746</v>
      </c>
      <c r="L25" s="66">
        <f t="shared" si="7"/>
        <v>266</v>
      </c>
      <c r="M25" s="66">
        <f t="shared" si="7"/>
        <v>0</v>
      </c>
      <c r="N25" s="67">
        <f t="shared" si="4"/>
        <v>2012</v>
      </c>
      <c r="O25" s="66">
        <f t="shared" si="7"/>
        <v>0</v>
      </c>
      <c r="P25" s="66">
        <f t="shared" si="7"/>
        <v>0</v>
      </c>
      <c r="Q25" s="67">
        <f t="shared" si="5"/>
        <v>2012</v>
      </c>
      <c r="R25" s="67">
        <f t="shared" si="6"/>
        <v>714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982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982</v>
      </c>
      <c r="H27" s="70">
        <f t="shared" si="8"/>
        <v>0</v>
      </c>
      <c r="I27" s="70">
        <f t="shared" si="8"/>
        <v>0</v>
      </c>
      <c r="J27" s="71">
        <f t="shared" si="3"/>
        <v>982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982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>
        <v>982</v>
      </c>
      <c r="E28" s="189"/>
      <c r="F28" s="189"/>
      <c r="G28" s="74">
        <f t="shared" si="2"/>
        <v>982</v>
      </c>
      <c r="H28" s="65"/>
      <c r="I28" s="65"/>
      <c r="J28" s="74">
        <f t="shared" si="3"/>
        <v>982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982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982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982</v>
      </c>
      <c r="H38" s="75">
        <f t="shared" si="12"/>
        <v>0</v>
      </c>
      <c r="I38" s="75">
        <f t="shared" si="12"/>
        <v>0</v>
      </c>
      <c r="J38" s="74">
        <f t="shared" si="3"/>
        <v>982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982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33052</v>
      </c>
      <c r="E40" s="438">
        <f>E17+E18+E19+E25+E38+E39</f>
        <v>3262</v>
      </c>
      <c r="F40" s="438">
        <f t="shared" ref="F40:R40" si="13">F17+F18+F19+F25+F38+F39</f>
        <v>902</v>
      </c>
      <c r="G40" s="438">
        <f t="shared" si="13"/>
        <v>35412</v>
      </c>
      <c r="H40" s="438">
        <f t="shared" si="13"/>
        <v>0</v>
      </c>
      <c r="I40" s="438">
        <f t="shared" si="13"/>
        <v>0</v>
      </c>
      <c r="J40" s="438">
        <f t="shared" si="13"/>
        <v>35412</v>
      </c>
      <c r="K40" s="438">
        <f t="shared" si="13"/>
        <v>16882</v>
      </c>
      <c r="L40" s="438">
        <f t="shared" si="13"/>
        <v>2259</v>
      </c>
      <c r="M40" s="438">
        <f t="shared" si="13"/>
        <v>878</v>
      </c>
      <c r="N40" s="438">
        <f t="shared" si="13"/>
        <v>18263</v>
      </c>
      <c r="O40" s="438">
        <f t="shared" si="13"/>
        <v>0</v>
      </c>
      <c r="P40" s="438">
        <f t="shared" si="13"/>
        <v>0</v>
      </c>
      <c r="Q40" s="438">
        <f t="shared" si="13"/>
        <v>18263</v>
      </c>
      <c r="R40" s="438">
        <f t="shared" si="13"/>
        <v>17149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55" workbookViewId="0">
      <selection activeCell="C79" sqref="C79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01.01.2014-30.06.2014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127</v>
      </c>
      <c r="D21" s="108">
        <v>127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3959</v>
      </c>
      <c r="D24" s="119">
        <f>SUM(D25:D27)</f>
        <v>3959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3245</v>
      </c>
      <c r="D25" s="108">
        <f>C25</f>
        <v>3245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714</v>
      </c>
      <c r="D26" s="108">
        <f>C26</f>
        <v>714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7778</v>
      </c>
      <c r="D28" s="108">
        <f>C28</f>
        <v>7778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300</v>
      </c>
      <c r="D29" s="108">
        <f>C29</f>
        <v>300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87</v>
      </c>
      <c r="D33" s="105">
        <f>SUM(D34:D37)</f>
        <v>87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87</v>
      </c>
      <c r="D34" s="108">
        <v>87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41</v>
      </c>
      <c r="D38" s="105">
        <f>SUM(D39:D42)</f>
        <v>41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41</v>
      </c>
      <c r="D42" s="108">
        <f>C42</f>
        <v>41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12165</v>
      </c>
      <c r="D43" s="104">
        <f>D24+D28+D29+D31+D30+D32+D33+D38</f>
        <v>12165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12292</v>
      </c>
      <c r="D44" s="103">
        <f>D43+D21+D19+D9</f>
        <v>12292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7218</v>
      </c>
      <c r="D64" s="108"/>
      <c r="E64" s="119">
        <f t="shared" si="1"/>
        <v>7218</v>
      </c>
      <c r="F64" s="110"/>
    </row>
    <row r="65" spans="1:16">
      <c r="A65" s="396" t="s">
        <v>712</v>
      </c>
      <c r="B65" s="397" t="s">
        <v>713</v>
      </c>
      <c r="C65" s="109">
        <f>C64</f>
        <v>7218</v>
      </c>
      <c r="D65" s="109"/>
      <c r="E65" s="119">
        <f t="shared" si="1"/>
        <v>7218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7218</v>
      </c>
      <c r="D66" s="103">
        <f>D52+D56+D61+D62+D63+D64</f>
        <v>0</v>
      </c>
      <c r="E66" s="119">
        <f t="shared" si="1"/>
        <v>7218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3969</v>
      </c>
      <c r="D71" s="105">
        <f>SUM(D72:D74)</f>
        <v>3969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1748</v>
      </c>
      <c r="D72" s="108">
        <f>C72</f>
        <v>1748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>
        <v>2221</v>
      </c>
      <c r="D73" s="108">
        <v>2221</v>
      </c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/>
      <c r="D74" s="108"/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2851</v>
      </c>
      <c r="D75" s="103">
        <f>D76+D78</f>
        <v>2851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2851</v>
      </c>
      <c r="D78" s="108">
        <f>C78</f>
        <v>2851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3610</v>
      </c>
      <c r="D85" s="104">
        <f>SUM(D86:D90)+D94</f>
        <v>3610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2603</v>
      </c>
      <c r="D87" s="108">
        <f>C87</f>
        <v>2603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>
        <f t="shared" ref="D88:D89" si="2">C88</f>
        <v>0</v>
      </c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638</v>
      </c>
      <c r="D89" s="108">
        <f t="shared" si="2"/>
        <v>638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212</v>
      </c>
      <c r="D90" s="103">
        <f>SUM(D91:D93)</f>
        <v>212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0</v>
      </c>
      <c r="D91" s="108">
        <f>C91</f>
        <v>0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162</v>
      </c>
      <c r="D92" s="108">
        <f t="shared" ref="D92:D95" si="3">C92</f>
        <v>162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50</v>
      </c>
      <c r="D93" s="108">
        <f t="shared" si="3"/>
        <v>50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157</v>
      </c>
      <c r="D94" s="108">
        <f t="shared" si="3"/>
        <v>157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549</v>
      </c>
      <c r="D95" s="108">
        <f t="shared" si="3"/>
        <v>549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10979</v>
      </c>
      <c r="D96" s="104">
        <f>D85+D80+D75+D71+D95</f>
        <v>10979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18197</v>
      </c>
      <c r="D97" s="104">
        <f>D96+D68+D66</f>
        <v>10979</v>
      </c>
      <c r="E97" s="104">
        <f>E96+E68+E66</f>
        <v>7218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4"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01.01.2014-30.06.2014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opLeftCell="A64" workbookViewId="0">
      <selection activeCell="C13" sqref="C1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01.01.2014-30.06.2014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871</v>
      </c>
      <c r="B12" s="37"/>
      <c r="C12" s="441">
        <v>982</v>
      </c>
      <c r="D12" s="441">
        <v>100</v>
      </c>
      <c r="E12" s="441"/>
      <c r="F12" s="443">
        <f>C12-E12</f>
        <v>982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982</v>
      </c>
      <c r="D27" s="429"/>
      <c r="E27" s="429">
        <f>SUM(E12:E26)</f>
        <v>0</v>
      </c>
      <c r="F27" s="442">
        <f>SUM(F12:F26)</f>
        <v>982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982</v>
      </c>
      <c r="D79" s="429"/>
      <c r="E79" s="429">
        <f>E78+E61+E44+E27</f>
        <v>0</v>
      </c>
      <c r="F79" s="442">
        <f>F78+F61+F44+F27</f>
        <v>982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2014-07-22T09:56:43Z</cp:lastPrinted>
  <dcterms:created xsi:type="dcterms:W3CDTF">2000-06-29T12:02:40Z</dcterms:created>
  <dcterms:modified xsi:type="dcterms:W3CDTF">2014-07-23T12:29:54Z</dcterms:modified>
</cp:coreProperties>
</file>