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<sst xmlns="http://schemas.openxmlformats.org/spreadsheetml/2006/main" count="1998" uniqueCount="695">
  <si>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</si>
  <si>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</si>
  <si>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</si>
  <si>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</si>
  <si>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</si>
  <si>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</si>
  <si>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</si>
  <si>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</si>
  <si>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</si>
  <si>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</si>
  <si>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</si>
  <si>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</si>
  <si>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</si>
  <si>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</si>
  <si>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</si>
  <si>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</si>
  <si>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</si>
  <si>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</si>
  <si>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</si>
  <si>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</si>
  <si>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</si>
  <si>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</si>
  <si>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</si>
  <si>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</si>
  <si>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</si>
  <si>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</si>
  <si>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</si>
  <si>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</si>
  <si>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</si>
  <si>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</si>
  <si>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</si>
  <si>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</si>
  <si>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</si>
  <si>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</si>
  <si>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</si>
  <si>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</si>
  <si>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</si>
  <si>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</si>
  <si>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</si>
  <si>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</si>
  <si>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</si>
  <si>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</si>
  <si>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</si>
  <si>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</si>
  <si>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</si>
  <si>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</si>
  <si>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</si>
  <si>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</si>
  <si>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</si>
  <si>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</si>
  <si>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</si>
  <si>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</si>
  <si>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</si>
  <si>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</si>
  <si>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</si>
  <si>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</si>
  <si>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</si>
  <si>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</si>
  <si>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</si>
  <si>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</si>
  <si>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</si>
  <si>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</si>
  <si>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</si>
  <si>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</si>
  <si>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</si>
  <si>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</si>
  <si>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</si>
  <si>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</si>
  <si>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</si>
  <si>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</si>
  <si>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</si>
  <si>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</si>
  <si>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</si>
  <si>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</si>
  <si>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</si>
  <si>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</si>
  <si>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</si>
  <si>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</si>
  <si>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</si>
  <si>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</si>
  <si>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</si>
  <si>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</si>
  <si>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</si>
  <si>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</si>
  <si>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</si>
  <si>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</si>
  <si>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</si>
  <si>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</si>
  <si>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</si>
  <si>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</si>
  <si>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</si>
  <si>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</si>
  <si>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</si>
  <si>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</si>
  <si>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</si>
  <si>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</si>
  <si>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</si>
  <si>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</si>
  <si>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</si>
  <si>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</si>
  <si>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</si>
  <si>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</si>
  <si>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</si>
  <si>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</si>
  <si>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</si>
  <si>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</si>
  <si>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</si>
  <si>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</si>
  <si>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</si>
  <si>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</si>
  <si>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</si>
  <si>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</si>
  <si>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</si>
  <si>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</si>
  <si>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</si>
  <si>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</si>
  <si>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</si>
  <si>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</si>
  <si>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</si>
  <si>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</si>
  <si>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</si>
  <si>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</si>
  <si>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</si>
  <si>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</si>
  <si>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</si>
  <si>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</si>
  <si>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</si>
  <si>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</si>
  <si>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</si>
  <si>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</si>
  <si>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</si>
  <si>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</si>
  <si>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</si>
  <si>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</si>
  <si>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</si>
  <si>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</si>
  <si>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</si>
  <si>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</si>
  <si>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</si>
  <si>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</si>
  <si>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</si>
  <si>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</si>
  <si>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</si>
  <si>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</si>
  <si>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</si>
  <si>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</si>
  <si>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</si>
  <si>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</si>
  <si>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</si>
  <si>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</si>
  <si>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</si>
  <si>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</si>
  <si>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</si>
  <si>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</si>
  <si>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</si>
  <si>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</si>
  <si>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</si>
  <si>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</si>
  <si>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</si>
  <si>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</si>
  <si>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</si>
  <si>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</si>
  <si>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</si>
  <si>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</si>
  <si>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</si>
  <si>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</si>
  <si>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</si>
  <si>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</si>
  <si>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</si>
  <si>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</si>
  <si>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</si>
  <si>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</si>
  <si>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</si>
  <si>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</si>
  <si>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</si>
  <si>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</si>
  <si>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</si>
  <si>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</si>
  <si>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</si>
  <si>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</si>
  <si>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</si>
  <si>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</si>
  <si>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</si>
  <si>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</si>
  <si>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</si>
  <si>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</si>
  <si>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</si>
  <si>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</si>
  <si>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</si>
  <si>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</si>
  <si>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</si>
  <si>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</si>
  <si>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</si>
  <si>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</si>
  <si>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</si>
  <si>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</si>
  <si>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</si>
  <si>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</si>
  <si>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</si>
  <si>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</si>
  <si>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</si>
  <si>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</si>
  <si>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</si>
  <si>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</si>
  <si>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</si>
  <si>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</si>
  <si>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</si>
  <si>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</si>
  <si>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</si>
  <si>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</si>
  <si>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</si>
  <si>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</si>
  <si>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</si>
  <si>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</si>
  <si>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</si>
  <si>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</si>
  <si>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</si>
  <si>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</si>
  <si>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</si>
  <si>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</si>
  <si>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</si>
  <si>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</si>
  <si>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</si>
  <si>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</si>
  <si>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</si>
  <si>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</si>
  <si>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</si>
  <si>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</si>
  <si>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</si>
  <si>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</si>
  <si>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</si>
  <si>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</si>
  <si>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</si>
  <si>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</si>
  <si>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</si>
  <si>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</si>
  <si>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</si>
  <si>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</si>
  <si>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</si>
  <si>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</si>
  <si>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</si>
  <si>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</si>
  <si>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</si>
  <si>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</si>
  <si>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</si>
  <si>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</si>
  <si>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</si>
  <si>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</si>
  <si>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</si>
  <si>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</si>
  <si>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</si>
  <si>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</si>
  <si>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</si>
  <si>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</si>
  <si>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</si>
  <si>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</si>
  <si>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</si>
  <si>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</si>
  <si>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</si>
  <si>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</si>
  <si>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</si>
  <si>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</si>
  <si>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</si>
  <si>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</si>
  <si>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</si>
  <si>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</si>
  <si>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</si>
  <si>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</si>
  <si>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</si>
  <si>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</si>
  <si>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</si>
  <si>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</si>
  <si>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</si>
  <si>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</si>
  <si>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</si>
  <si>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</si>
  <si>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</si>
  <si>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</si>
  <si>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</si>
  <si>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</si>
  <si>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</si>
  <si>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</si>
  <si>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</si>
  <si>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</si>
  <si>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</si>
  <si>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</si>
  <si>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</si>
  <si>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</si>
  <si>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</si>
  <si>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</si>
  <si>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</si>
  <si>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</si>
  <si>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</si>
  <si>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</si>
  <si>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</si>
  <si>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</si>
  <si>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</si>
  <si>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</si>
  <si>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</si>
  <si>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</si>
  <si>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</si>
  <si>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</si>
  <si>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</si>
  <si>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</si>
  <si>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</si>
  <si>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</si>
  <si>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</si>
  <si>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</si>
  <si>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</si>
  <si>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</si>
  <si>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</si>
  <si>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</si>
  <si>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</si>
  <si>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</si>
  <si>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</si>
  <si>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</si>
  <si>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</si>
  <si>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</si>
  <si>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</si>
  <si>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</si>
  <si>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</si>
  <si>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</si>
  <si>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</si>
  <si>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</si>
  <si>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</si>
  <si>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</si>
  <si>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</si>
  <si>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</si>
  <si>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</si>
  <si>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</si>
  <si>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</si>
  <si>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</si>
  <si>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</si>
  <si>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</si>
  <si>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</si>
  <si>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</si>
  <si>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</si>
  <si>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</si>
  <si>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</si>
  <si>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</si>
  <si>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</si>
  <si>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</si>
  <si>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</si>
  <si>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</si>
  <si>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</si>
  <si>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</si>
  <si>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</si>
  <si>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</si>
  <si>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</si>
  <si>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</si>
  <si>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</si>
  <si>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</si>
  <si>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</si>
  <si>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</si>
  <si>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</si>
  <si>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</si>
  <si>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</si>
  <si>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</si>
  <si>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</si>
  <si>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</si>
  <si>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</si>
  <si>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</si>
  <si>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</si>
  <si>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</si>
  <si>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</si>
  <si>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</si>
  <si>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</si>
  <si>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</si>
  <si>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</si>
  <si>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</si>
  <si>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</si>
  <si>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</si>
  <si>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</si>
  <si>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</si>
  <si>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</si>
  <si>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</si>
  <si>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</si>
  <si>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</si>
  <si>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</si>
  <si>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</si>
  <si>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</si>
  <si>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</si>
  <si>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</si>
  <si>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</si>
  <si>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</si>
  <si>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</si>
  <si>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</si>
  <si>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</si>
  <si>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</si>
  <si>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</si>
  <si>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</si>
  <si>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</si>
  <si>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</si>
  <si>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</si>
  <si>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</si>
  <si>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</si>
  <si>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</si>
  <si>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</si>
  <si>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</si>
  <si>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</si>
  <si>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</si>
  <si>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</si>
  <si>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</si>
  <si>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</si>
  <si>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</si>
  <si>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</si>
  <si>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</si>
  <si>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</si>
  <si>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</si>
  <si>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</si>
  <si>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</si>
  <si>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</si>
  <si>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</si>
  <si>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</si>
  <si>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</si>
  <si>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</si>
  <si>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</si>
  <si>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</si>
  <si>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</si>
  <si>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</si>
  <si>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</si>
  <si>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</si>
  <si>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</si>
  <si>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</si>
  <si>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</si>
  <si>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</si>
  <si>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</si>
  <si>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</si>
  <si>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</si>
  <si>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</si>
  <si>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</si>
  <si>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</si>
  <si>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</si>
  <si>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</si>
  <si>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</si>
  <si>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</si>
  <si>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</si>
  <si>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</si>
  <si>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</si>
  <si>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</si>
  <si>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</si>
  <si>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</si>
  <si>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</si>
  <si>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</si>
  <si>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</si>
  <si>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</si>
  <si>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</si>
  <si>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</si>
  <si>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</si>
  <si>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</si>
  <si>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</si>
  <si>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</si>
  <si>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</si>
  <si>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</si>
  <si>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</si>
  <si>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</si>
  <si>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</si>
  <si>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</si>
  <si>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</si>
  <si>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</si>
  <si>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</si>
  <si>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</si>
  <si>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</si>
  <si>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</si>
  <si>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</si>
  <si>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</si>
  <si>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</si>
  <si>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</si>
  <si>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</si>
  <si>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</si>
  <si>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</si>
  <si>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</si>
  <si>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</si>
  <si>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</si>
  <si>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</si>
  <si>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</si>
  <si>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</si>
  <si>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</si>
  <si>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</si>
  <si>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</si>
  <si>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</si>
  <si>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</si>
  <si>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</si>
  <si>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</si>
  <si>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</si>
  <si>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</si>
  <si>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</si>
  <si>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</si>
  <si>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</si>
  <si>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</si>
  <si>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</si>
  <si>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</si>
  <si>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</si>
  <si>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</si>
  <si>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</si>
  <si>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</si>
  <si>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</si>
  <si>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</si>
  <si>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</si>
  <si>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</si>
  <si>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</si>
  <si>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</si>
  <si>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</si>
  <si>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</si>
  <si>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</si>
  <si>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</si>
  <si>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</si>
  <si>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</si>
  <si>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</si>
  <si>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</si>
  <si>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</si>
  <si>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</si>
  <si>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</si>
  <si>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</si>
  <si>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</si>
  <si>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</si>
  <si>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</si>
  <si>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</si>
  <si>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</si>
  <si>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</si>
  <si>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</si>
  <si>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</si>
  <si>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</si>
  <si>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</si>
  <si>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</si>
  <si>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</si>
  <si>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</si>
  <si>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</si>
  <si>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</si>
  <si>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</si>
  <si>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</si>
  <si>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</si>
  <si>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</si>
  <si>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</si>
  <si>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</si>
  <si>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</si>
  <si>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</si>
  <si>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</si>
  <si>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</si>
  <si>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</si>
  <si>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</si>
  <si>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</si>
  <si>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</si>
  <si>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</si>
  <si>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</si>
  <si>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</si>
  <si>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</si>
  <si>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</si>
  <si>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</si>
  <si>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</si>
  <si>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</si>
  <si>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</si>
  <si>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</si>
  <si>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</si>
  <si>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</si>
  <si>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</si>
  <si>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</si>
  <si>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</si>
  <si>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</si>
  <si>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</si>
  <si>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</si>
  <si>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</si>
  <si>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</si>
  <si>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</si>
  <si>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</si>
  <si>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</si>
  <si>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</si>
  <si>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</si>
  <si>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</si>
  <si>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</si>
  <si>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</si>
  <si>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</si>
  <si>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</si>
  <si>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</si>
  <si>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</si>
  <si>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</si>
  <si>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</si>
  <si>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</si>
  <si>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</si>
  <si>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</si>
  <si>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</si>
  <si>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</si>
  <si>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</si>
  <si>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</si>
  <si>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</si>
  <si>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</si>
  <si>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</si>
  <si>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</si>
  <si>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</si>
  <si>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</si>
  <si>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</si>
  <si>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</si>
  <si>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</si>
  <si>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</si>
  <si>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</si>
  <si>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</si>
  <si>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</si>
  <si>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</si>
  <si>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</si>
  <si>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</si>
  <si>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</si>
  <si>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</si>
  <si>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</si>
  <si>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</si>
  <si>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</si>
  <si>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</si>
  <si>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</si>
  <si>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</si>
  <si>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</si>
  <si>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</si>
  <si>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</si>
  <si>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</si>
  <si>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</si>
  <si>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</si>
  <si>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</si>
  <si>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</si>
  <si>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</si>
  <si>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</si>
  <si>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</si>
  <si>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</si>
  <si>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</si>
  <si>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</si>
  <si>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</si>
  <si>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</si>
  <si>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</si>
  <si>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</si>
  <si>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</si>
  <si>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</si>
  <si>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</si>
  <si>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</si>
  <si>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</si>
  <si>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</si>
  <si>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</si>
  <si>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</si>
  <si>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</si>
  <si>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</si>
  <si>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</si>
  <si>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</si>
  <si>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</si>
  <si>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</si>
  <si>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</si>
  <si>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</si>
  <si>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</si>
  <si>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</si>
  <si>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</si>
  <si>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</si>
  <si>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</si>
  <si>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</si>
  <si>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</si>
  <si>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</si>
  <si>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</si>
  <si>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</si>
  <si>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</si>
  <si>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</si>
  <si>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</si>
  <si>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</si>
  <si>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</si>
  <si>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</si>
  <si>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</si>
  <si>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</si>
  <si>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</si>
  <si>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</si>
  <si>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</si>
  <si>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</si>
  <si>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</si>
  <si>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</si>
  <si>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</si>
  <si>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</si>
  <si>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</si>
  <si>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</si>
  <si>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</si>
  <si>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</si>
  <si>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</si>
  <si>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</si>
  <si>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</si>
  <si>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</si>
  <si>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</si>
  <si>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</si>
  <si>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</si>
  <si>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</si>
  <si>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</si>
  <si>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</si>
  <si>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</si>
  <si>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</si>
  <si>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</si>
  <si>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</si>
  <si>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</si>
  <si>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</si>
  <si>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</si>
  <si>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</si>
  <si>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</si>
  <si>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</si>
  <si>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3. Дайнамик Парсъл Дистрибюшън Румъния</t>
  </si>
  <si>
    <t>2. Спиди Тех Лаб ЕООД</t>
  </si>
  <si>
    <t>3. Геопост транс ЕООД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</si>
</sst>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(* #,##0_);_(* \(#,##0\);_(* &quot;-&quot;_);_(@_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4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74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8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7" fillId="0" borderId="42" xfId="68" applyNumberFormat="1" applyFont="1" applyFill="1" applyBorder="1" applyAlignment="1" applyProtection="1">
      <alignment horizontal="centerContinuous"/>
      <protection/>
    </xf>
    <xf numFmtId="0" fontId="78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7" fillId="0" borderId="42" xfId="68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45199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45222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Стефка Левиджова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45199</v>
      </c>
    </row>
    <row r="11" spans="1:2" ht="15.75">
      <c r="A11" s="7" t="s">
        <v>666</v>
      </c>
      <c r="B11" s="356">
        <v>45222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/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/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 t="s">
        <v>688</v>
      </c>
    </row>
    <row r="26" spans="1:2" ht="15.75">
      <c r="A26" s="10" t="s">
        <v>659</v>
      </c>
      <c r="B26" s="357" t="s">
        <v>689</v>
      </c>
    </row>
    <row r="27" spans="1:2" ht="15.75">
      <c r="A27" s="10" t="s">
        <v>660</v>
      </c>
      <c r="B27" s="357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44207</v>
      </c>
      <c r="D13" s="138">
        <v>45586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12775</v>
      </c>
      <c r="D14" s="138">
        <v>12482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22803</v>
      </c>
      <c r="D16" s="138">
        <v>20098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1" t="s">
        <v>47</v>
      </c>
      <c r="F18" s="270" t="s">
        <v>48</v>
      </c>
      <c r="G18" s="387">
        <f>G12+G15+G16+G17</f>
        <v>5378</v>
      </c>
      <c r="H18" s="388">
        <f>H12+H15+H16+H17</f>
        <v>5378</v>
      </c>
    </row>
    <row r="19" spans="1:8" ht="15.75">
      <c r="A19" s="76" t="s">
        <v>49</v>
      </c>
      <c r="B19" s="78" t="s">
        <v>50</v>
      </c>
      <c r="C19" s="138">
        <v>10540</v>
      </c>
      <c r="D19" s="138">
        <v>10350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90325</v>
      </c>
      <c r="D20" s="376">
        <f>SUM(D12:D19)</f>
        <v>88516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538</v>
      </c>
      <c r="H22" s="392">
        <f>SUM(H23:H25)</f>
        <v>538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>
        <v>6057</v>
      </c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3871</v>
      </c>
      <c r="D25" s="138">
        <v>3327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20103</v>
      </c>
      <c r="H26" s="376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9928</v>
      </c>
      <c r="D28" s="376">
        <f>SUM(D24:D27)</f>
        <v>3327</v>
      </c>
      <c r="E28" s="143" t="s">
        <v>84</v>
      </c>
      <c r="F28" s="80" t="s">
        <v>85</v>
      </c>
      <c r="G28" s="373">
        <f>SUM(G29:G31)</f>
        <v>43056</v>
      </c>
      <c r="H28" s="374">
        <f>SUM(H29:H31)</f>
        <v>31558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43056</v>
      </c>
      <c r="H29" s="138">
        <v>31558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>
        <v>10949</v>
      </c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23460</v>
      </c>
      <c r="H32" s="138">
        <v>41061</v>
      </c>
      <c r="M32" s="85"/>
    </row>
    <row r="33" spans="1:8" ht="15.75">
      <c r="A33" s="272" t="s">
        <v>99</v>
      </c>
      <c r="B33" s="84" t="s">
        <v>100</v>
      </c>
      <c r="C33" s="375">
        <f>C31+C32</f>
        <v>10949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66516</v>
      </c>
      <c r="H34" s="376">
        <f>H28+H32+H33</f>
        <v>72619</v>
      </c>
    </row>
    <row r="35" spans="1:8" ht="15.75">
      <c r="A35" s="76" t="s">
        <v>106</v>
      </c>
      <c r="B35" s="81" t="s">
        <v>107</v>
      </c>
      <c r="C35" s="373">
        <f>SUM(C36:C39)</f>
        <v>21709</v>
      </c>
      <c r="D35" s="374">
        <f>SUM(D36:D39)</f>
        <v>46255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21709</v>
      </c>
      <c r="D36" s="137">
        <v>46255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91997</v>
      </c>
      <c r="H37" s="378">
        <f>H26+H18+H34</f>
        <v>98100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47722</v>
      </c>
      <c r="H45" s="138">
        <v>50727</v>
      </c>
    </row>
    <row r="46" spans="1:13" ht="15.75">
      <c r="A46" s="263" t="s">
        <v>137</v>
      </c>
      <c r="B46" s="83" t="s">
        <v>138</v>
      </c>
      <c r="C46" s="375">
        <f>C35+C40+C45</f>
        <v>21709</v>
      </c>
      <c r="D46" s="376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316</v>
      </c>
      <c r="H49" s="138">
        <v>533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48038</v>
      </c>
      <c r="H50" s="374">
        <f>SUM(H44:H49)</f>
        <v>51260</v>
      </c>
    </row>
    <row r="51" spans="1:8" ht="15.75">
      <c r="A51" s="76" t="s">
        <v>79</v>
      </c>
      <c r="B51" s="78" t="s">
        <v>155</v>
      </c>
      <c r="C51" s="138">
        <v>894</v>
      </c>
      <c r="D51" s="138">
        <v>1105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894</v>
      </c>
      <c r="D52" s="376">
        <f>SUM(D48:D51)</f>
        <v>1105</v>
      </c>
      <c r="E52" s="142" t="s">
        <v>158</v>
      </c>
      <c r="F52" s="82" t="s">
        <v>159</v>
      </c>
      <c r="G52" s="138">
        <v>1153</v>
      </c>
      <c r="H52" s="138">
        <v>1153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v>733</v>
      </c>
      <c r="D55" s="268">
        <v>687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134538</v>
      </c>
      <c r="D56" s="380">
        <f>D20+D21+D22+D28+D33+D46+D52+D54+D55</f>
        <v>139890</v>
      </c>
      <c r="E56" s="87" t="s">
        <v>557</v>
      </c>
      <c r="F56" s="86" t="s">
        <v>172</v>
      </c>
      <c r="G56" s="377">
        <f>G50+G52+G53+G54+G55</f>
        <v>49191</v>
      </c>
      <c r="H56" s="378">
        <f>H50+H52+H53+H54+H55</f>
        <v>52413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1061</v>
      </c>
      <c r="D59" s="138">
        <v>1313</v>
      </c>
      <c r="E59" s="142" t="s">
        <v>180</v>
      </c>
      <c r="F59" s="276" t="s">
        <v>181</v>
      </c>
      <c r="G59" s="138">
        <v>20658</v>
      </c>
      <c r="H59" s="138">
        <v>19558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27502</v>
      </c>
      <c r="H61" s="374">
        <f>SUM(H62:H68)</f>
        <v>26655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1860</v>
      </c>
      <c r="H62" s="138">
        <v>3637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14147</v>
      </c>
      <c r="H64" s="138">
        <v>12189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1061</v>
      </c>
      <c r="D65" s="376">
        <f>SUM(D59:D64)</f>
        <v>1313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f>8683-G67</f>
        <v>7000</v>
      </c>
      <c r="H66" s="138">
        <v>6896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1683</v>
      </c>
      <c r="H67" s="138">
        <v>1702</v>
      </c>
    </row>
    <row r="68" spans="1:8" ht="15.75">
      <c r="A68" s="76" t="s">
        <v>206</v>
      </c>
      <c r="B68" s="78" t="s">
        <v>207</v>
      </c>
      <c r="C68" s="138">
        <v>12171</v>
      </c>
      <c r="D68" s="138">
        <v>1504</v>
      </c>
      <c r="E68" s="76" t="s">
        <v>212</v>
      </c>
      <c r="F68" s="80" t="s">
        <v>213</v>
      </c>
      <c r="G68" s="138">
        <v>2812</v>
      </c>
      <c r="H68" s="138">
        <v>2231</v>
      </c>
    </row>
    <row r="69" spans="1:8" ht="15.75">
      <c r="A69" s="76" t="s">
        <v>210</v>
      </c>
      <c r="B69" s="78" t="s">
        <v>211</v>
      </c>
      <c r="C69" s="138">
        <v>29359</v>
      </c>
      <c r="D69" s="138">
        <v>23102</v>
      </c>
      <c r="E69" s="142" t="s">
        <v>79</v>
      </c>
      <c r="F69" s="80" t="s">
        <v>216</v>
      </c>
      <c r="G69" s="138">
        <v>8167</v>
      </c>
      <c r="H69" s="138">
        <v>17376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56327</v>
      </c>
      <c r="H71" s="376">
        <f>H59+H60+H61+H69+H70</f>
        <v>63589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2082</v>
      </c>
      <c r="D75" s="138">
        <v>9320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43612</v>
      </c>
      <c r="D76" s="376">
        <f>SUM(D68:D75)</f>
        <v>33926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56327</v>
      </c>
      <c r="H79" s="378">
        <f>H71+H73+H75+H77</f>
        <v>63589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40</v>
      </c>
      <c r="D88" s="138">
        <v>57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18124</v>
      </c>
      <c r="D89" s="138">
        <v>38776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140</v>
      </c>
      <c r="D90" s="138">
        <v>140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18304</v>
      </c>
      <c r="D92" s="376">
        <f>SUM(D88:D91)</f>
        <v>38973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62977</v>
      </c>
      <c r="D94" s="380">
        <f>D65+D76+D85+D92+D93</f>
        <v>74212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197515</v>
      </c>
      <c r="D95" s="382">
        <f>D94+D56</f>
        <v>214102</v>
      </c>
      <c r="E95" s="169" t="s">
        <v>633</v>
      </c>
      <c r="F95" s="279" t="s">
        <v>268</v>
      </c>
      <c r="G95" s="381">
        <f>G37+G40+G56+G79</f>
        <v>197515</v>
      </c>
      <c r="H95" s="382">
        <f>H37+H40+H56+H79</f>
        <v>214102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480">
        <f>pdeReportingDate</f>
        <v>45222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Стефка Левиджова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9197</v>
      </c>
      <c r="D12" s="255">
        <v>8693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111756</v>
      </c>
      <c r="D13" s="255">
        <v>93232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>
        <v>17434</v>
      </c>
      <c r="D14" s="255">
        <v>15047</v>
      </c>
      <c r="E14" s="185" t="s">
        <v>285</v>
      </c>
      <c r="F14" s="180" t="s">
        <v>286</v>
      </c>
      <c r="G14" s="255">
        <v>214154</v>
      </c>
      <c r="H14" s="255">
        <v>179437</v>
      </c>
    </row>
    <row r="15" spans="1:8" ht="15.75">
      <c r="A15" s="135" t="s">
        <v>287</v>
      </c>
      <c r="B15" s="131" t="s">
        <v>288</v>
      </c>
      <c r="C15" s="255">
        <f>51297-C16</f>
        <v>44027</v>
      </c>
      <c r="D15" s="255">
        <v>36592</v>
      </c>
      <c r="E15" s="185" t="s">
        <v>79</v>
      </c>
      <c r="F15" s="180" t="s">
        <v>289</v>
      </c>
      <c r="G15" s="255">
        <v>4878</v>
      </c>
      <c r="H15" s="255">
        <v>4668</v>
      </c>
    </row>
    <row r="16" spans="1:8" ht="15.75">
      <c r="A16" s="135" t="s">
        <v>290</v>
      </c>
      <c r="B16" s="131" t="s">
        <v>291</v>
      </c>
      <c r="C16" s="255">
        <v>7270</v>
      </c>
      <c r="D16" s="255">
        <v>6323</v>
      </c>
      <c r="E16" s="176" t="s">
        <v>52</v>
      </c>
      <c r="F16" s="204" t="s">
        <v>292</v>
      </c>
      <c r="G16" s="406">
        <f>SUM(G12:G15)</f>
        <v>219032</v>
      </c>
      <c r="H16" s="407">
        <f>SUM(H12:H15)</f>
        <v>184105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>
        <v>13</v>
      </c>
    </row>
    <row r="19" spans="1:8" ht="15.75">
      <c r="A19" s="135" t="s">
        <v>299</v>
      </c>
      <c r="B19" s="131" t="s">
        <v>300</v>
      </c>
      <c r="C19" s="255">
        <v>1974</v>
      </c>
      <c r="D19" s="255">
        <v>2488</v>
      </c>
      <c r="E19" s="135" t="s">
        <v>301</v>
      </c>
      <c r="F19" s="177" t="s">
        <v>302</v>
      </c>
      <c r="G19" s="255"/>
      <c r="H19" s="256">
        <v>13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191658</v>
      </c>
      <c r="D22" s="407">
        <f>SUM(D12:D18)+D19</f>
        <v>162375</v>
      </c>
      <c r="E22" s="135" t="s">
        <v>309</v>
      </c>
      <c r="F22" s="177" t="s">
        <v>310</v>
      </c>
      <c r="G22" s="255">
        <v>221</v>
      </c>
      <c r="H22" s="255">
        <v>42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>
        <v>12712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1394</v>
      </c>
      <c r="D25" s="255">
        <v>949</v>
      </c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221</v>
      </c>
      <c r="H27" s="407">
        <f>SUM(H22:H26)</f>
        <v>12754</v>
      </c>
    </row>
    <row r="28" spans="1:8" ht="15.75">
      <c r="A28" s="135" t="s">
        <v>79</v>
      </c>
      <c r="B28" s="177" t="s">
        <v>327</v>
      </c>
      <c r="C28" s="255">
        <v>19</v>
      </c>
      <c r="D28" s="255">
        <v>41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1413</v>
      </c>
      <c r="D29" s="407">
        <f>SUM(D25:D28)</f>
        <v>990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193071</v>
      </c>
      <c r="D31" s="413">
        <f>D29+D22</f>
        <v>163365</v>
      </c>
      <c r="E31" s="191" t="s">
        <v>548</v>
      </c>
      <c r="F31" s="206" t="s">
        <v>331</v>
      </c>
      <c r="G31" s="193">
        <f>G16+G18+G27</f>
        <v>219253</v>
      </c>
      <c r="H31" s="194">
        <f>H16+H18+H27</f>
        <v>196872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26182</v>
      </c>
      <c r="D33" s="184">
        <f>IF((H31-D31)&gt;0,H31-D31,0)</f>
        <v>33507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193071</v>
      </c>
      <c r="D36" s="415">
        <f>D31-D34+D35</f>
        <v>163365</v>
      </c>
      <c r="E36" s="202" t="s">
        <v>346</v>
      </c>
      <c r="F36" s="196" t="s">
        <v>347</v>
      </c>
      <c r="G36" s="207">
        <f>G35-G34+G31</f>
        <v>219253</v>
      </c>
      <c r="H36" s="208">
        <f>H35-H34+H31</f>
        <v>196872</v>
      </c>
    </row>
    <row r="37" spans="1:8" ht="15.75">
      <c r="A37" s="201" t="s">
        <v>348</v>
      </c>
      <c r="B37" s="171" t="s">
        <v>349</v>
      </c>
      <c r="C37" s="412">
        <f>IF((G36-C36)&gt;0,G36-C36,0)</f>
        <v>26182</v>
      </c>
      <c r="D37" s="413">
        <f>IF((H36-D36)&gt;0,H36-D36,0)</f>
        <v>33507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2722</v>
      </c>
      <c r="D38" s="407">
        <f>D39+D40+D41</f>
        <v>2080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v>2722</v>
      </c>
      <c r="D39" s="255">
        <v>2080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23460</v>
      </c>
      <c r="D42" s="184">
        <f>+IF((H36-D36-D38)&gt;0,H36-D36-D38,0)</f>
        <v>31427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23460</v>
      </c>
      <c r="D44" s="208">
        <f>IF(H42=0,IF(D42-D43&gt;0,D42-D43+H43,0),IF(H42-H43&lt;0,H43-H42+D42,0))</f>
        <v>31427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219253</v>
      </c>
      <c r="D45" s="409">
        <f>D36+D38+D42</f>
        <v>196872</v>
      </c>
      <c r="E45" s="210" t="s">
        <v>373</v>
      </c>
      <c r="F45" s="212" t="s">
        <v>374</v>
      </c>
      <c r="G45" s="408">
        <f>G42+G36</f>
        <v>219253</v>
      </c>
      <c r="H45" s="409">
        <f>H42+H36</f>
        <v>196872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480">
        <f>pdeReportingDate</f>
        <v>45222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Стефка Левиджова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4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252596</v>
      </c>
      <c r="D11" s="138">
        <f>204954+300+45-102+7420</f>
        <v>212617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-160171+5414</f>
        <v>-154757</v>
      </c>
      <c r="D12" s="138">
        <f>-137999-5-1422+5375</f>
        <v>-134051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-49764</v>
      </c>
      <c r="D14" s="138">
        <f>2-43901-56</f>
        <v>-43955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-10743</v>
      </c>
      <c r="D15" s="138">
        <f>-9538-3</f>
        <v>-9541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-3228</v>
      </c>
      <c r="D16" s="138">
        <v>-2222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-39</v>
      </c>
      <c r="D19" s="138">
        <f>25-115</f>
        <v>-90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-8527</v>
      </c>
      <c r="D20" s="138">
        <f>5121-7420</f>
        <v>-2299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25538</v>
      </c>
      <c r="D21" s="437">
        <f>SUM(D11:D20)</f>
        <v>20459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-5413</v>
      </c>
      <c r="D23" s="138">
        <v>-5375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267</v>
      </c>
      <c r="D24" s="138">
        <v>102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-9779</v>
      </c>
      <c r="D26" s="138">
        <v>1496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245</v>
      </c>
      <c r="D27" s="138">
        <v>42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-587</v>
      </c>
      <c r="D28" s="138">
        <v>-587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4335</v>
      </c>
      <c r="D30" s="138">
        <v>6209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8223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-2709</v>
      </c>
      <c r="D33" s="437">
        <f>SUM(D23:D32)</f>
        <v>1887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-1006</v>
      </c>
      <c r="D38" s="138">
        <v>-278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-8845-5414</f>
        <v>-14259</v>
      </c>
      <c r="D39" s="138">
        <v>-8095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-43</v>
      </c>
      <c r="D40" s="138">
        <v>-139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-28192</v>
      </c>
      <c r="D41" s="138">
        <v>-21480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-43500</v>
      </c>
      <c r="D43" s="439">
        <f>SUM(D35:D42)</f>
        <v>-29992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-20671</v>
      </c>
      <c r="D44" s="247">
        <f>D43+D33+D21</f>
        <v>-7646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38975</v>
      </c>
      <c r="D45" s="248">
        <v>20744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18304</v>
      </c>
      <c r="D46" s="250">
        <f>D45+D44</f>
        <v>13098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45222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Стефка Левиджова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7">
      <selection activeCell="J34" sqref="J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5378</v>
      </c>
      <c r="D13" s="362">
        <f>'1-Баланс'!H20</f>
        <v>19565</v>
      </c>
      <c r="E13" s="362">
        <f>'1-Баланс'!H21</f>
        <v>0</v>
      </c>
      <c r="F13" s="362">
        <f>'1-Баланс'!H23</f>
        <v>538</v>
      </c>
      <c r="G13" s="362">
        <f>'1-Баланс'!H24</f>
        <v>0</v>
      </c>
      <c r="H13" s="363"/>
      <c r="I13" s="362">
        <f>'1-Баланс'!H29+'1-Баланс'!H32</f>
        <v>72619</v>
      </c>
      <c r="J13" s="362">
        <f>'1-Баланс'!H30+'1-Баланс'!H33</f>
        <v>0</v>
      </c>
      <c r="K13" s="363"/>
      <c r="L13" s="362">
        <f>SUM(C13:K13)</f>
        <v>98100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5378</v>
      </c>
      <c r="D17" s="431">
        <f aca="true" t="shared" si="2" ref="D17:M17">D13+D14</f>
        <v>19565</v>
      </c>
      <c r="E17" s="431">
        <f t="shared" si="2"/>
        <v>0</v>
      </c>
      <c r="F17" s="431">
        <f t="shared" si="2"/>
        <v>538</v>
      </c>
      <c r="G17" s="431">
        <f t="shared" si="2"/>
        <v>0</v>
      </c>
      <c r="H17" s="431">
        <f t="shared" si="2"/>
        <v>0</v>
      </c>
      <c r="I17" s="431">
        <f t="shared" si="2"/>
        <v>72619</v>
      </c>
      <c r="J17" s="431">
        <f t="shared" si="2"/>
        <v>0</v>
      </c>
      <c r="K17" s="431">
        <f t="shared" si="2"/>
        <v>0</v>
      </c>
      <c r="L17" s="362">
        <f t="shared" si="1"/>
        <v>98100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23460</v>
      </c>
      <c r="J18" s="362">
        <f>+'1-Баланс'!G33</f>
        <v>0</v>
      </c>
      <c r="K18" s="363"/>
      <c r="L18" s="362">
        <f t="shared" si="1"/>
        <v>23460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-28232</v>
      </c>
      <c r="J19" s="109">
        <f>J20+J21</f>
        <v>0</v>
      </c>
      <c r="K19" s="109">
        <f t="shared" si="3"/>
        <v>0</v>
      </c>
      <c r="L19" s="362">
        <f t="shared" si="1"/>
        <v>-28232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-28232</v>
      </c>
      <c r="J20" s="255"/>
      <c r="K20" s="255"/>
      <c r="L20" s="362">
        <f>SUM(C20:K20)</f>
        <v>-28232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>
        <v>-1331</v>
      </c>
      <c r="J30" s="255"/>
      <c r="K30" s="255"/>
      <c r="L30" s="362">
        <f t="shared" si="1"/>
        <v>-1331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5378</v>
      </c>
      <c r="D31" s="431">
        <f aca="true" t="shared" si="6" ref="D31:M31">D19+D22+D23+D26+D30+D29+D17+D18</f>
        <v>19565</v>
      </c>
      <c r="E31" s="431">
        <f t="shared" si="6"/>
        <v>0</v>
      </c>
      <c r="F31" s="431">
        <f t="shared" si="6"/>
        <v>538</v>
      </c>
      <c r="G31" s="431">
        <f t="shared" si="6"/>
        <v>0</v>
      </c>
      <c r="H31" s="431">
        <f t="shared" si="6"/>
        <v>0</v>
      </c>
      <c r="I31" s="431">
        <f t="shared" si="6"/>
        <v>66516</v>
      </c>
      <c r="J31" s="431">
        <f t="shared" si="6"/>
        <v>0</v>
      </c>
      <c r="K31" s="431">
        <f t="shared" si="6"/>
        <v>0</v>
      </c>
      <c r="L31" s="362">
        <f t="shared" si="1"/>
        <v>91997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5378</v>
      </c>
      <c r="D34" s="365">
        <f t="shared" si="7"/>
        <v>19565</v>
      </c>
      <c r="E34" s="365">
        <f t="shared" si="7"/>
        <v>0</v>
      </c>
      <c r="F34" s="365">
        <f t="shared" si="7"/>
        <v>538</v>
      </c>
      <c r="G34" s="365">
        <f t="shared" si="7"/>
        <v>0</v>
      </c>
      <c r="H34" s="365">
        <f t="shared" si="7"/>
        <v>0</v>
      </c>
      <c r="I34" s="365">
        <f t="shared" si="7"/>
        <v>66516</v>
      </c>
      <c r="J34" s="365">
        <f t="shared" si="7"/>
        <v>0</v>
      </c>
      <c r="K34" s="365">
        <f t="shared" si="7"/>
        <v>0</v>
      </c>
      <c r="L34" s="429">
        <f t="shared" si="1"/>
        <v>91997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480">
        <f>pdeReportingDate</f>
        <v>45222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Стефка Левиджова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9" sqref="A1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 t="s">
        <v>691</v>
      </c>
      <c r="B12" s="458"/>
      <c r="C12" s="79">
        <v>982</v>
      </c>
      <c r="D12" s="79">
        <v>100</v>
      </c>
      <c r="E12" s="79"/>
      <c r="F12" s="259">
        <f>C12-E12</f>
        <v>982</v>
      </c>
    </row>
    <row r="13" spans="1:6" ht="15.75">
      <c r="A13" s="457" t="s">
        <v>693</v>
      </c>
      <c r="B13" s="458"/>
      <c r="C13" s="79">
        <v>3352</v>
      </c>
      <c r="D13" s="79">
        <v>100</v>
      </c>
      <c r="E13" s="79"/>
      <c r="F13" s="259">
        <f aca="true" t="shared" si="0" ref="F13:F26">C13-E13</f>
        <v>3352</v>
      </c>
    </row>
    <row r="14" spans="1:6" ht="15.75">
      <c r="A14" s="457" t="s">
        <v>694</v>
      </c>
      <c r="B14" s="458"/>
      <c r="C14" s="79">
        <v>75</v>
      </c>
      <c r="D14" s="79">
        <v>100</v>
      </c>
      <c r="E14" s="79"/>
      <c r="F14" s="259">
        <f t="shared" si="0"/>
        <v>75</v>
      </c>
    </row>
    <row r="15" spans="1:6" ht="15.75">
      <c r="A15" s="457"/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4409</v>
      </c>
      <c r="D27" s="262"/>
      <c r="E27" s="262">
        <f>SUM(E12:E26)</f>
        <v>0</v>
      </c>
      <c r="F27" s="262">
        <f>SUM(F12:F26)</f>
        <v>4409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4409</v>
      </c>
      <c r="D79" s="262"/>
      <c r="E79" s="262">
        <f>E78+E61+E44+E27</f>
        <v>0</v>
      </c>
      <c r="F79" s="262">
        <f>F78+F61+F44+F27</f>
        <v>4409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 t="s">
        <v>692</v>
      </c>
      <c r="B82" s="458"/>
      <c r="C82" s="79">
        <v>17300</v>
      </c>
      <c r="D82" s="79">
        <v>100</v>
      </c>
      <c r="E82" s="79"/>
      <c r="F82" s="259">
        <f>C82-E82</f>
        <v>17300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17300</v>
      </c>
      <c r="D97" s="262"/>
      <c r="E97" s="262">
        <f>SUM(E82:E96)</f>
        <v>0</v>
      </c>
      <c r="F97" s="262">
        <f>SUM(F82:F96)</f>
        <v>17300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17300</v>
      </c>
      <c r="D149" s="262"/>
      <c r="E149" s="262">
        <f>E148+E131+E114+E97</f>
        <v>0</v>
      </c>
      <c r="F149" s="262">
        <f>F148+F131+F114+F97</f>
        <v>17300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480">
        <f>pdeReportingDate</f>
        <v>45222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Стефка Левиджова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"СПИДИ"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30.09.2023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197515</v>
      </c>
      <c r="D6" s="453">
        <f aca="true" t="shared" si="0" ref="D6:D15">C6-E6</f>
        <v>0</v>
      </c>
      <c r="E6" s="452">
        <f>'1-Баланс'!G95</f>
        <v>197515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91997</v>
      </c>
      <c r="D7" s="453">
        <f t="shared" si="0"/>
        <v>86619</v>
      </c>
      <c r="E7" s="452">
        <f>'1-Баланс'!G18</f>
        <v>5378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23460</v>
      </c>
      <c r="D8" s="453">
        <f t="shared" si="0"/>
        <v>0</v>
      </c>
      <c r="E8" s="452">
        <f>ABS('2-Отчет за доходите'!C44)-ABS('2-Отчет за доходите'!G44)</f>
        <v>23460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38973</v>
      </c>
      <c r="D9" s="453">
        <f t="shared" si="0"/>
        <v>-2</v>
      </c>
      <c r="E9" s="452">
        <f>'3-Отчет за паричния поток'!C45</f>
        <v>38975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18304</v>
      </c>
      <c r="D10" s="453">
        <f t="shared" si="0"/>
        <v>0</v>
      </c>
      <c r="E10" s="452">
        <f>'3-Отчет за паричния поток'!C46</f>
        <v>18304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91997</v>
      </c>
      <c r="D11" s="453">
        <f t="shared" si="0"/>
        <v>0</v>
      </c>
      <c r="E11" s="452">
        <f>'4-Отчет за собствения капитал'!L34</f>
        <v>91997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21709</v>
      </c>
      <c r="D12" s="453">
        <f t="shared" si="0"/>
        <v>0</v>
      </c>
      <c r="E12" s="452">
        <f>'Справка 5'!C27+'Справка 5'!C97</f>
        <v>21709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0.10710763724022061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0.2550083154885485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0.22233173486988003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0.11877578918056857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1.135608144154223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1.1180606103644788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1.0992241731318906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0.3249596108438227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0.3249596108438227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2.1619124701423296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1.1089385616282308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0.3484077966966031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1.146972183875561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0.5342277801685947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27576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0.29974890485559313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0.20528795501087785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2.3443234836702955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59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59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44207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59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12775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59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59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22803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59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59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59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10540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59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90325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59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59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59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6057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59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3871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59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59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59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9928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59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10949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59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59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10949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59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21709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59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21709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59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59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59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59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59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59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59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59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59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59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21709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59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59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59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59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894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59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894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59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59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733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59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134538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59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1061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59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59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59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59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59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59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1061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59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12171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59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29359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59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59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59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59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59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59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2082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59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43612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59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59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59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59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59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59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59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59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40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59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18124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59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59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59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18304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59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59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62977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59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197515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59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59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59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59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59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59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59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59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59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59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59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59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59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59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59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43056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59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43056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59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59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59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23460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59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59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66516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59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91997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59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59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59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47722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59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59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59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59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316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59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48038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59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1153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59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59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59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59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49191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59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20658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59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59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27502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59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1860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59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59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14147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59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59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7000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59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1683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59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2812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59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8167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59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59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56327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59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59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59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59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56327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59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197515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59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9197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59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111756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59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17434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59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44027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59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7270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59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59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59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1974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59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59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59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191658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59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1394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59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59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59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19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59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1413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59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193071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59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26182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59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59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59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193071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59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26182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59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2722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59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2722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59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59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59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23460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59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59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23460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59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219253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59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59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59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214154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59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4878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59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219032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59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59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59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221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59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59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59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59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59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221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59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219253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59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59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59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59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219253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59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59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59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59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59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219253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59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252596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59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-154757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59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59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-49764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59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-10743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59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-3228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59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59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59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-39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59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-8527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59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25538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59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-5413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59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267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59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59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-9779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59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245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59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-587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59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59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4335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59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59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8223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59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-2709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59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59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59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59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-1006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59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-14259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59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-43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59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-28192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59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59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-43500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59">
        <f t="shared" si="20"/>
        <v>45199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-20671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59">
        <f t="shared" si="20"/>
        <v>45199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38975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59">
        <f t="shared" si="20"/>
        <v>45199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18304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59">
        <f t="shared" si="20"/>
        <v>45199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59">
        <f t="shared" si="20"/>
        <v>45199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59">
        <f aca="true" t="shared" si="23" ref="C218:C281">endDate</f>
        <v>45199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59">
        <f t="shared" si="23"/>
        <v>45199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59">
        <f t="shared" si="23"/>
        <v>45199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59">
        <f t="shared" si="23"/>
        <v>45199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59">
        <f t="shared" si="23"/>
        <v>45199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59">
        <f t="shared" si="23"/>
        <v>45199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59">
        <f t="shared" si="23"/>
        <v>45199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59">
        <f t="shared" si="23"/>
        <v>45199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59">
        <f t="shared" si="23"/>
        <v>45199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59">
        <f t="shared" si="23"/>
        <v>45199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59">
        <f t="shared" si="23"/>
        <v>45199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59">
        <f t="shared" si="23"/>
        <v>45199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59">
        <f t="shared" si="23"/>
        <v>45199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59">
        <f t="shared" si="23"/>
        <v>45199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59">
        <f t="shared" si="23"/>
        <v>45199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59">
        <f t="shared" si="23"/>
        <v>45199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59">
        <f t="shared" si="23"/>
        <v>45199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59">
        <f t="shared" si="23"/>
        <v>45199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59">
        <f t="shared" si="23"/>
        <v>45199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59">
        <f t="shared" si="23"/>
        <v>45199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59">
        <f t="shared" si="23"/>
        <v>45199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59">
        <f t="shared" si="23"/>
        <v>45199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59">
        <f t="shared" si="23"/>
        <v>45199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59">
        <f t="shared" si="23"/>
        <v>45199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59">
        <f t="shared" si="23"/>
        <v>45199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59">
        <f t="shared" si="23"/>
        <v>45199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59">
        <f t="shared" si="23"/>
        <v>45199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59">
        <f t="shared" si="23"/>
        <v>45199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59">
        <f t="shared" si="23"/>
        <v>45199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59">
        <f t="shared" si="23"/>
        <v>45199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59">
        <f t="shared" si="23"/>
        <v>45199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59">
        <f t="shared" si="23"/>
        <v>45199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59">
        <f t="shared" si="23"/>
        <v>45199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59">
        <f t="shared" si="23"/>
        <v>45199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59">
        <f t="shared" si="23"/>
        <v>45199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59">
        <f t="shared" si="23"/>
        <v>45199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59">
        <f t="shared" si="23"/>
        <v>45199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59">
        <f t="shared" si="23"/>
        <v>45199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59">
        <f t="shared" si="23"/>
        <v>45199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59">
        <f t="shared" si="23"/>
        <v>45199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59">
        <f t="shared" si="23"/>
        <v>45199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59">
        <f t="shared" si="23"/>
        <v>45199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59">
        <f t="shared" si="23"/>
        <v>45199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59">
        <f t="shared" si="23"/>
        <v>45199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59">
        <f t="shared" si="23"/>
        <v>45199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59">
        <f t="shared" si="23"/>
        <v>45199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59">
        <f t="shared" si="23"/>
        <v>45199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59">
        <f t="shared" si="23"/>
        <v>45199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59">
        <f t="shared" si="23"/>
        <v>45199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59">
        <f t="shared" si="23"/>
        <v>45199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59">
        <f t="shared" si="23"/>
        <v>45199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59">
        <f t="shared" si="23"/>
        <v>45199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59">
        <f t="shared" si="23"/>
        <v>45199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59">
        <f t="shared" si="23"/>
        <v>45199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59">
        <f t="shared" si="23"/>
        <v>45199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59">
        <f t="shared" si="23"/>
        <v>45199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59">
        <f t="shared" si="23"/>
        <v>45199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59">
        <f t="shared" si="23"/>
        <v>45199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59">
        <f t="shared" si="23"/>
        <v>45199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59">
        <f t="shared" si="23"/>
        <v>45199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59">
        <f t="shared" si="23"/>
        <v>45199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59">
        <f t="shared" si="23"/>
        <v>45199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59">
        <f t="shared" si="23"/>
        <v>45199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59">
        <f t="shared" si="23"/>
        <v>45199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59">
        <f aca="true" t="shared" si="26" ref="C282:C345">endDate</f>
        <v>45199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59">
        <f t="shared" si="26"/>
        <v>45199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59">
        <f t="shared" si="26"/>
        <v>45199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59">
        <f t="shared" si="26"/>
        <v>45199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59">
        <f t="shared" si="26"/>
        <v>45199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59">
        <f t="shared" si="26"/>
        <v>45199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59">
        <f t="shared" si="26"/>
        <v>45199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59">
        <f t="shared" si="26"/>
        <v>45199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59">
        <f t="shared" si="26"/>
        <v>45199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59">
        <f t="shared" si="26"/>
        <v>45199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59">
        <f t="shared" si="26"/>
        <v>45199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59">
        <f t="shared" si="26"/>
        <v>45199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59">
        <f t="shared" si="26"/>
        <v>45199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59">
        <f t="shared" si="26"/>
        <v>45199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59">
        <f t="shared" si="26"/>
        <v>45199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59">
        <f t="shared" si="26"/>
        <v>45199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59">
        <f t="shared" si="26"/>
        <v>45199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59">
        <f t="shared" si="26"/>
        <v>45199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59">
        <f t="shared" si="26"/>
        <v>45199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59">
        <f t="shared" si="26"/>
        <v>45199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59">
        <f t="shared" si="26"/>
        <v>45199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59">
        <f t="shared" si="26"/>
        <v>45199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59">
        <f t="shared" si="26"/>
        <v>45199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59">
        <f t="shared" si="26"/>
        <v>45199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59">
        <f t="shared" si="26"/>
        <v>45199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59">
        <f t="shared" si="26"/>
        <v>45199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59">
        <f t="shared" si="26"/>
        <v>45199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59">
        <f t="shared" si="26"/>
        <v>45199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59">
        <f t="shared" si="26"/>
        <v>45199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59">
        <f t="shared" si="26"/>
        <v>45199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59">
        <f t="shared" si="26"/>
        <v>45199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59">
        <f t="shared" si="26"/>
        <v>45199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59">
        <f t="shared" si="26"/>
        <v>45199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59">
        <f t="shared" si="26"/>
        <v>45199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59">
        <f t="shared" si="26"/>
        <v>45199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59">
        <f t="shared" si="26"/>
        <v>45199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59">
        <f t="shared" si="26"/>
        <v>45199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59">
        <f t="shared" si="26"/>
        <v>45199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59">
        <f t="shared" si="26"/>
        <v>45199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59">
        <f t="shared" si="26"/>
        <v>45199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59">
        <f t="shared" si="26"/>
        <v>45199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59">
        <f t="shared" si="26"/>
        <v>45199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59">
        <f t="shared" si="26"/>
        <v>45199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59">
        <f t="shared" si="26"/>
        <v>45199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59">
        <f t="shared" si="26"/>
        <v>45199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59">
        <f t="shared" si="26"/>
        <v>45199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59">
        <f t="shared" si="26"/>
        <v>45199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59">
        <f t="shared" si="26"/>
        <v>45199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59">
        <f t="shared" si="26"/>
        <v>45199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59">
        <f t="shared" si="26"/>
        <v>45199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59">
        <f t="shared" si="26"/>
        <v>45199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59">
        <f t="shared" si="26"/>
        <v>45199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59">
        <f t="shared" si="26"/>
        <v>45199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59">
        <f t="shared" si="26"/>
        <v>45199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59">
        <f t="shared" si="26"/>
        <v>45199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59">
        <f t="shared" si="26"/>
        <v>45199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59">
        <f t="shared" si="26"/>
        <v>45199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59">
        <f t="shared" si="26"/>
        <v>45199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59">
        <f t="shared" si="26"/>
        <v>45199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59">
        <f t="shared" si="26"/>
        <v>45199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59">
        <f t="shared" si="26"/>
        <v>45199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59">
        <f t="shared" si="26"/>
        <v>45199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59">
        <f t="shared" si="26"/>
        <v>45199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59">
        <f t="shared" si="26"/>
        <v>45199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59">
        <f aca="true" t="shared" si="29" ref="C346:C409">endDate</f>
        <v>45199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59">
        <f t="shared" si="29"/>
        <v>45199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59">
        <f t="shared" si="29"/>
        <v>45199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59">
        <f t="shared" si="29"/>
        <v>45199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59">
        <f t="shared" si="29"/>
        <v>45199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72619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59">
        <f t="shared" si="29"/>
        <v>45199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59">
        <f t="shared" si="29"/>
        <v>45199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59">
        <f t="shared" si="29"/>
        <v>45199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59">
        <f t="shared" si="29"/>
        <v>45199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72619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59">
        <f t="shared" si="29"/>
        <v>45199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23460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59">
        <f t="shared" si="29"/>
        <v>45199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-28232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59">
        <f t="shared" si="29"/>
        <v>45199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-28232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59">
        <f t="shared" si="29"/>
        <v>45199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59">
        <f t="shared" si="29"/>
        <v>45199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59">
        <f t="shared" si="29"/>
        <v>45199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59">
        <f t="shared" si="29"/>
        <v>45199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59">
        <f t="shared" si="29"/>
        <v>45199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59">
        <f t="shared" si="29"/>
        <v>45199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59">
        <f t="shared" si="29"/>
        <v>45199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59">
        <f t="shared" si="29"/>
        <v>45199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59">
        <f t="shared" si="29"/>
        <v>45199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59">
        <f t="shared" si="29"/>
        <v>45199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-1331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59">
        <f t="shared" si="29"/>
        <v>45199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66516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59">
        <f t="shared" si="29"/>
        <v>45199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59">
        <f t="shared" si="29"/>
        <v>45199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59">
        <f t="shared" si="29"/>
        <v>45199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66516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59">
        <f t="shared" si="29"/>
        <v>45199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59">
        <f t="shared" si="29"/>
        <v>45199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59">
        <f t="shared" si="29"/>
        <v>45199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59">
        <f t="shared" si="29"/>
        <v>45199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59">
        <f t="shared" si="29"/>
        <v>45199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59">
        <f t="shared" si="29"/>
        <v>45199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59">
        <f t="shared" si="29"/>
        <v>45199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59">
        <f t="shared" si="29"/>
        <v>45199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59">
        <f t="shared" si="29"/>
        <v>45199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59">
        <f t="shared" si="29"/>
        <v>45199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59">
        <f t="shared" si="29"/>
        <v>45199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59">
        <f t="shared" si="29"/>
        <v>45199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59">
        <f t="shared" si="29"/>
        <v>45199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59">
        <f t="shared" si="29"/>
        <v>45199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59">
        <f t="shared" si="29"/>
        <v>45199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59">
        <f t="shared" si="29"/>
        <v>45199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59">
        <f t="shared" si="29"/>
        <v>45199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59">
        <f t="shared" si="29"/>
        <v>45199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59">
        <f t="shared" si="29"/>
        <v>45199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59">
        <f t="shared" si="29"/>
        <v>45199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59">
        <f t="shared" si="29"/>
        <v>45199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59">
        <f t="shared" si="29"/>
        <v>45199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59">
        <f t="shared" si="29"/>
        <v>45199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59">
        <f t="shared" si="29"/>
        <v>45199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59">
        <f t="shared" si="29"/>
        <v>45199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59">
        <f t="shared" si="29"/>
        <v>45199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59">
        <f t="shared" si="29"/>
        <v>45199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59">
        <f t="shared" si="29"/>
        <v>45199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59">
        <f t="shared" si="29"/>
        <v>45199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59">
        <f t="shared" si="29"/>
        <v>45199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59">
        <f t="shared" si="29"/>
        <v>45199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59">
        <f t="shared" si="29"/>
        <v>45199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59">
        <f t="shared" si="29"/>
        <v>45199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59">
        <f t="shared" si="29"/>
        <v>45199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59">
        <f t="shared" si="29"/>
        <v>45199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59">
        <f t="shared" si="29"/>
        <v>45199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59">
        <f t="shared" si="29"/>
        <v>45199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59">
        <f t="shared" si="29"/>
        <v>45199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59">
        <f aca="true" t="shared" si="32" ref="C410:C459">endDate</f>
        <v>45199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59">
        <f t="shared" si="32"/>
        <v>45199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59">
        <f t="shared" si="32"/>
        <v>45199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59">
        <f t="shared" si="32"/>
        <v>45199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59">
        <f t="shared" si="32"/>
        <v>45199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59">
        <f t="shared" si="32"/>
        <v>45199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59">
        <f t="shared" si="32"/>
        <v>45199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98100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59">
        <f t="shared" si="32"/>
        <v>45199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59">
        <f t="shared" si="32"/>
        <v>45199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59">
        <f t="shared" si="32"/>
        <v>45199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59">
        <f t="shared" si="32"/>
        <v>45199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98100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59">
        <f t="shared" si="32"/>
        <v>45199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23460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59">
        <f t="shared" si="32"/>
        <v>45199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-28232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59">
        <f t="shared" si="32"/>
        <v>45199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-28232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59">
        <f t="shared" si="32"/>
        <v>45199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59">
        <f t="shared" si="32"/>
        <v>45199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59">
        <f t="shared" si="32"/>
        <v>45199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59">
        <f t="shared" si="32"/>
        <v>45199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59">
        <f t="shared" si="32"/>
        <v>45199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59">
        <f t="shared" si="32"/>
        <v>45199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59">
        <f t="shared" si="32"/>
        <v>45199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59">
        <f t="shared" si="32"/>
        <v>45199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59">
        <f t="shared" si="32"/>
        <v>45199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59">
        <f t="shared" si="32"/>
        <v>45199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-1331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59">
        <f t="shared" si="32"/>
        <v>45199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91997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59">
        <f t="shared" si="32"/>
        <v>45199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59">
        <f t="shared" si="32"/>
        <v>45199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59">
        <f t="shared" si="32"/>
        <v>45199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91997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59">
        <f t="shared" si="32"/>
        <v>45199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59">
        <f t="shared" si="32"/>
        <v>45199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59">
        <f t="shared" si="32"/>
        <v>45199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59">
        <f t="shared" si="32"/>
        <v>45199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59">
        <f t="shared" si="32"/>
        <v>45199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59">
        <f t="shared" si="32"/>
        <v>45199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59">
        <f t="shared" si="32"/>
        <v>45199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59">
        <f t="shared" si="32"/>
        <v>45199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59">
        <f t="shared" si="32"/>
        <v>45199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59">
        <f t="shared" si="32"/>
        <v>45199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59">
        <f t="shared" si="32"/>
        <v>45199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59">
        <f t="shared" si="32"/>
        <v>45199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59">
        <f t="shared" si="32"/>
        <v>45199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59">
        <f t="shared" si="32"/>
        <v>45199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59">
        <f t="shared" si="32"/>
        <v>45199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59">
        <f t="shared" si="32"/>
        <v>45199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59">
        <f t="shared" si="32"/>
        <v>45199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59">
        <f t="shared" si="32"/>
        <v>45199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59">
        <f t="shared" si="32"/>
        <v>45199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59">
        <f t="shared" si="32"/>
        <v>45199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59">
        <f t="shared" si="32"/>
        <v>45199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59">
        <f t="shared" si="32"/>
        <v>45199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59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5">
        <f>'Справка 5'!C27</f>
        <v>4409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59">
        <f t="shared" si="35"/>
        <v>45199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59">
        <f t="shared" si="35"/>
        <v>45199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59">
        <f t="shared" si="35"/>
        <v>45199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59">
        <f t="shared" si="35"/>
        <v>45199</v>
      </c>
      <c r="D468" s="92" t="s">
        <v>528</v>
      </c>
      <c r="E468" s="92">
        <v>1</v>
      </c>
      <c r="F468" s="92" t="s">
        <v>517</v>
      </c>
      <c r="H468" s="285">
        <f>'Справка 5'!C79</f>
        <v>4409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59">
        <f t="shared" si="35"/>
        <v>45199</v>
      </c>
      <c r="D469" s="92" t="s">
        <v>530</v>
      </c>
      <c r="E469" s="92">
        <v>1</v>
      </c>
      <c r="F469" s="92" t="s">
        <v>518</v>
      </c>
      <c r="H469" s="285">
        <f>'Справка 5'!C97</f>
        <v>17300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59">
        <f t="shared" si="35"/>
        <v>45199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59">
        <f t="shared" si="35"/>
        <v>45199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59">
        <f t="shared" si="35"/>
        <v>45199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59">
        <f t="shared" si="35"/>
        <v>45199</v>
      </c>
      <c r="D473" s="92" t="s">
        <v>535</v>
      </c>
      <c r="E473" s="92">
        <v>1</v>
      </c>
      <c r="F473" s="92" t="s">
        <v>529</v>
      </c>
      <c r="H473" s="285">
        <f>'Справка 5'!C149</f>
        <v>17300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59">
        <f t="shared" si="35"/>
        <v>45199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59">
        <f t="shared" si="35"/>
        <v>45199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59">
        <f t="shared" si="35"/>
        <v>45199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59">
        <f t="shared" si="35"/>
        <v>45199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59">
        <f t="shared" si="35"/>
        <v>45199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59">
        <f t="shared" si="35"/>
        <v>45199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59">
        <f t="shared" si="35"/>
        <v>45199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59">
        <f t="shared" si="35"/>
        <v>45199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59">
        <f t="shared" si="35"/>
        <v>45199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59">
        <f t="shared" si="35"/>
        <v>45199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59">
        <f t="shared" si="35"/>
        <v>45199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59">
        <f t="shared" si="35"/>
        <v>45199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59">
        <f t="shared" si="35"/>
        <v>45199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59">
        <f t="shared" si="35"/>
        <v>45199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59">
        <f t="shared" si="35"/>
        <v>45199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59">
        <f t="shared" si="35"/>
        <v>45199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59">
        <f t="shared" si="35"/>
        <v>45199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59">
        <f t="shared" si="35"/>
        <v>45199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59">
        <f t="shared" si="35"/>
        <v>45199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59">
        <f t="shared" si="35"/>
        <v>45199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59">
        <f t="shared" si="35"/>
        <v>45199</v>
      </c>
      <c r="D494" s="92" t="s">
        <v>519</v>
      </c>
      <c r="E494" s="92">
        <v>4</v>
      </c>
      <c r="F494" s="92" t="s">
        <v>518</v>
      </c>
      <c r="H494" s="285">
        <f>'Справка 5'!F27</f>
        <v>4409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59">
        <f t="shared" si="35"/>
        <v>45199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59">
        <f t="shared" si="35"/>
        <v>45199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59">
        <f t="shared" si="35"/>
        <v>45199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59">
        <f t="shared" si="35"/>
        <v>45199</v>
      </c>
      <c r="D498" s="92" t="s">
        <v>528</v>
      </c>
      <c r="E498" s="92">
        <v>4</v>
      </c>
      <c r="F498" s="92" t="s">
        <v>517</v>
      </c>
      <c r="H498" s="285">
        <f>'Справка 5'!F79</f>
        <v>4409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59">
        <f t="shared" si="35"/>
        <v>45199</v>
      </c>
      <c r="D499" s="92" t="s">
        <v>530</v>
      </c>
      <c r="E499" s="92">
        <v>4</v>
      </c>
      <c r="F499" s="92" t="s">
        <v>518</v>
      </c>
      <c r="H499" s="285">
        <f>'Справка 5'!F97</f>
        <v>17300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59">
        <f t="shared" si="35"/>
        <v>45199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59">
        <f t="shared" si="35"/>
        <v>45199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59">
        <f t="shared" si="35"/>
        <v>45199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59">
        <f t="shared" si="35"/>
        <v>45199</v>
      </c>
      <c r="D503" s="92" t="s">
        <v>535</v>
      </c>
      <c r="E503" s="92">
        <v>4</v>
      </c>
      <c r="F503" s="92" t="s">
        <v>529</v>
      </c>
      <c r="H503" s="285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2022-01-26T15:21:10Z</cp:lastPrinted>
  <dcterms:created xsi:type="dcterms:W3CDTF">2006-09-16T00:00:00Z</dcterms:created>
  <dcterms:modified xsi:type="dcterms:W3CDTF">2023-10-30T16:29:06Z</dcterms:modified>
  <cp:category/>
  <cp:version/>
  <cp:contentType/>
  <cp:contentStatus/>
</cp:coreProperties>
</file>