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pdbg-my.sharepoint.com/personal/k_tahchiev_speedy_bg/Documents/Desktop/Disk D/Speedy/Annual reports/FS Q2 25/"/>
    </mc:Choice>
  </mc:AlternateContent>
  <xr:revisionPtr revIDLastSave="26" documentId="8_{393B5A20-0AD1-4DEC-ABDF-57E7AE15AEF1}" xr6:coauthVersionLast="47" xr6:coauthVersionMax="47" xr10:uidLastSave="{245744D5-305A-43B9-B481-369388712587}"/>
  <bookViews>
    <workbookView xWindow="-98" yWindow="-98" windowWidth="21795" windowHeight="13695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15" r:id="rId6"/>
    <sheet name="Справка 7" sheetId="17" r:id="rId7"/>
    <sheet name="Справка 8" sheetId="16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5" l="1"/>
  <c r="J24" i="15" s="1"/>
  <c r="G17" i="15"/>
  <c r="J17" i="15" s="1"/>
  <c r="G13" i="15"/>
  <c r="J13" i="15" s="1"/>
  <c r="H27" i="16"/>
  <c r="G27" i="16"/>
  <c r="F27" i="16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A4" i="16"/>
  <c r="A3" i="16"/>
  <c r="E107" i="17"/>
  <c r="D107" i="17"/>
  <c r="C107" i="17"/>
  <c r="F106" i="17"/>
  <c r="F105" i="17"/>
  <c r="F104" i="17"/>
  <c r="F107" i="17" s="1"/>
  <c r="E97" i="17"/>
  <c r="E96" i="17"/>
  <c r="E95" i="17"/>
  <c r="E94" i="17"/>
  <c r="E93" i="17"/>
  <c r="F92" i="17"/>
  <c r="D92" i="17"/>
  <c r="D87" i="17" s="1"/>
  <c r="C92" i="17"/>
  <c r="C87" i="17" s="1"/>
  <c r="E91" i="17"/>
  <c r="E90" i="17"/>
  <c r="E89" i="17"/>
  <c r="E88" i="17"/>
  <c r="F87" i="17"/>
  <c r="E86" i="17"/>
  <c r="E85" i="17"/>
  <c r="E84" i="17"/>
  <c r="E83" i="17"/>
  <c r="E82" i="17" s="1"/>
  <c r="F82" i="17"/>
  <c r="D82" i="17"/>
  <c r="C82" i="17"/>
  <c r="E81" i="17"/>
  <c r="E80" i="17"/>
  <c r="E79" i="17"/>
  <c r="E78" i="17"/>
  <c r="F77" i="17"/>
  <c r="E77" i="17"/>
  <c r="D77" i="17"/>
  <c r="C77" i="17"/>
  <c r="E76" i="17"/>
  <c r="E75" i="17"/>
  <c r="E74" i="17"/>
  <c r="E73" i="17" s="1"/>
  <c r="F73" i="17"/>
  <c r="D73" i="17"/>
  <c r="C73" i="17"/>
  <c r="E70" i="17"/>
  <c r="E67" i="17"/>
  <c r="E66" i="17"/>
  <c r="E65" i="17"/>
  <c r="E64" i="17"/>
  <c r="E63" i="17"/>
  <c r="E62" i="17"/>
  <c r="E61" i="17"/>
  <c r="E60" i="17"/>
  <c r="E59" i="17"/>
  <c r="F58" i="17"/>
  <c r="D58" i="17"/>
  <c r="C58" i="17"/>
  <c r="E57" i="17"/>
  <c r="E56" i="17"/>
  <c r="E55" i="17"/>
  <c r="F54" i="17"/>
  <c r="F68" i="17" s="1"/>
  <c r="D54" i="17"/>
  <c r="C54" i="17"/>
  <c r="E44" i="17"/>
  <c r="E43" i="17"/>
  <c r="E42" i="17"/>
  <c r="E41" i="17"/>
  <c r="D40" i="17"/>
  <c r="C40" i="17"/>
  <c r="E39" i="17"/>
  <c r="E38" i="17"/>
  <c r="E37" i="17"/>
  <c r="E35" i="17" s="1"/>
  <c r="E36" i="17"/>
  <c r="D35" i="17"/>
  <c r="C35" i="17"/>
  <c r="E34" i="17"/>
  <c r="E33" i="17"/>
  <c r="E32" i="17"/>
  <c r="E31" i="17"/>
  <c r="E30" i="17"/>
  <c r="E29" i="17"/>
  <c r="E28" i="17"/>
  <c r="E27" i="17"/>
  <c r="D26" i="17"/>
  <c r="D45" i="17" s="1"/>
  <c r="C26" i="17"/>
  <c r="E23" i="17"/>
  <c r="E22" i="17"/>
  <c r="E20" i="17"/>
  <c r="E19" i="17"/>
  <c r="D18" i="17"/>
  <c r="C18" i="17"/>
  <c r="E17" i="17"/>
  <c r="E16" i="17"/>
  <c r="E15" i="17"/>
  <c r="E14" i="17"/>
  <c r="E13" i="17"/>
  <c r="D13" i="17"/>
  <c r="C13" i="17"/>
  <c r="E11" i="17"/>
  <c r="A4" i="17"/>
  <c r="A3" i="17"/>
  <c r="N42" i="15"/>
  <c r="Q42" i="15" s="1"/>
  <c r="G42" i="15"/>
  <c r="J42" i="15" s="1"/>
  <c r="R42" i="15" s="1"/>
  <c r="N40" i="15"/>
  <c r="Q40" i="15" s="1"/>
  <c r="J40" i="15"/>
  <c r="R40" i="15" s="1"/>
  <c r="G40" i="15"/>
  <c r="N39" i="15"/>
  <c r="Q39" i="15" s="1"/>
  <c r="G39" i="15"/>
  <c r="J39" i="15" s="1"/>
  <c r="N38" i="15"/>
  <c r="Q38" i="15" s="1"/>
  <c r="G38" i="15"/>
  <c r="J38" i="15" s="1"/>
  <c r="N37" i="15"/>
  <c r="Q37" i="15" s="1"/>
  <c r="G37" i="15"/>
  <c r="J37" i="15" s="1"/>
  <c r="R37" i="15" s="1"/>
  <c r="N36" i="15"/>
  <c r="Q36" i="15" s="1"/>
  <c r="J36" i="15"/>
  <c r="R36" i="15" s="1"/>
  <c r="G36" i="15"/>
  <c r="P35" i="15"/>
  <c r="O35" i="15"/>
  <c r="M35" i="15"/>
  <c r="M41" i="15" s="1"/>
  <c r="L35" i="15"/>
  <c r="K35" i="15"/>
  <c r="I35" i="15"/>
  <c r="I41" i="15" s="1"/>
  <c r="H35" i="15"/>
  <c r="F35" i="15"/>
  <c r="E35" i="15"/>
  <c r="D35" i="15"/>
  <c r="G35" i="15" s="1"/>
  <c r="N34" i="15"/>
  <c r="Q34" i="15" s="1"/>
  <c r="G34" i="15"/>
  <c r="J34" i="15" s="1"/>
  <c r="R34" i="15" s="1"/>
  <c r="N33" i="15"/>
  <c r="Q33" i="15" s="1"/>
  <c r="G33" i="15"/>
  <c r="J33" i="15" s="1"/>
  <c r="N32" i="15"/>
  <c r="Q32" i="15" s="1"/>
  <c r="G32" i="15"/>
  <c r="J32" i="15" s="1"/>
  <c r="N31" i="15"/>
  <c r="Q31" i="15" s="1"/>
  <c r="G31" i="15"/>
  <c r="J31" i="15" s="1"/>
  <c r="P30" i="15"/>
  <c r="P41" i="15" s="1"/>
  <c r="O30" i="15"/>
  <c r="M30" i="15"/>
  <c r="L30" i="15"/>
  <c r="L41" i="15" s="1"/>
  <c r="K30" i="15"/>
  <c r="K41" i="15" s="1"/>
  <c r="N41" i="15" s="1"/>
  <c r="I30" i="15"/>
  <c r="H30" i="15"/>
  <c r="F30" i="15"/>
  <c r="E30" i="15"/>
  <c r="D30" i="15"/>
  <c r="P28" i="15"/>
  <c r="O28" i="15"/>
  <c r="M28" i="15"/>
  <c r="L28" i="15"/>
  <c r="K28" i="15"/>
  <c r="I28" i="15"/>
  <c r="H28" i="15"/>
  <c r="F28" i="15"/>
  <c r="E28" i="15"/>
  <c r="N27" i="15"/>
  <c r="Q27" i="15" s="1"/>
  <c r="G27" i="15"/>
  <c r="J27" i="15" s="1"/>
  <c r="N26" i="15"/>
  <c r="Q26" i="15" s="1"/>
  <c r="G26" i="15"/>
  <c r="J26" i="15" s="1"/>
  <c r="R26" i="15" s="1"/>
  <c r="N25" i="15"/>
  <c r="Q25" i="15" s="1"/>
  <c r="G25" i="15"/>
  <c r="J25" i="15" s="1"/>
  <c r="N24" i="15"/>
  <c r="Q24" i="15" s="1"/>
  <c r="N23" i="15"/>
  <c r="Q23" i="15" s="1"/>
  <c r="G23" i="15"/>
  <c r="J23" i="15" s="1"/>
  <c r="N22" i="15"/>
  <c r="Q22" i="15" s="1"/>
  <c r="G22" i="15"/>
  <c r="J22" i="15" s="1"/>
  <c r="R22" i="15" s="1"/>
  <c r="N20" i="15"/>
  <c r="Q20" i="15" s="1"/>
  <c r="G20" i="15"/>
  <c r="J20" i="15" s="1"/>
  <c r="R20" i="15" s="1"/>
  <c r="P19" i="15"/>
  <c r="O19" i="15"/>
  <c r="M19" i="15"/>
  <c r="L19" i="15"/>
  <c r="K19" i="15"/>
  <c r="I19" i="15"/>
  <c r="H19" i="15"/>
  <c r="F19" i="15"/>
  <c r="E19" i="15"/>
  <c r="D19" i="15"/>
  <c r="N18" i="15"/>
  <c r="Q18" i="15" s="1"/>
  <c r="G18" i="15"/>
  <c r="J18" i="15" s="1"/>
  <c r="Q17" i="15"/>
  <c r="N17" i="15"/>
  <c r="N16" i="15"/>
  <c r="Q16" i="15" s="1"/>
  <c r="G16" i="15"/>
  <c r="J16" i="15" s="1"/>
  <c r="N15" i="15"/>
  <c r="Q15" i="15" s="1"/>
  <c r="G15" i="15"/>
  <c r="J15" i="15" s="1"/>
  <c r="N14" i="15"/>
  <c r="Q14" i="15" s="1"/>
  <c r="G14" i="15"/>
  <c r="J14" i="15" s="1"/>
  <c r="R14" i="15" s="1"/>
  <c r="N13" i="15"/>
  <c r="Q13" i="15" s="1"/>
  <c r="N12" i="15"/>
  <c r="Q12" i="15" s="1"/>
  <c r="G12" i="15"/>
  <c r="J12" i="15" s="1"/>
  <c r="N11" i="15"/>
  <c r="Q11" i="15" s="1"/>
  <c r="G11" i="15"/>
  <c r="J11" i="15" s="1"/>
  <c r="A4" i="15"/>
  <c r="A3" i="15"/>
  <c r="I27" i="16" l="1"/>
  <c r="R39" i="15"/>
  <c r="H43" i="15"/>
  <c r="M43" i="15"/>
  <c r="H41" i="15"/>
  <c r="E41" i="15"/>
  <c r="C68" i="17"/>
  <c r="E68" i="17" s="1"/>
  <c r="E58" i="17"/>
  <c r="R32" i="15"/>
  <c r="J35" i="15"/>
  <c r="R38" i="15"/>
  <c r="I43" i="15"/>
  <c r="R23" i="15"/>
  <c r="R27" i="15"/>
  <c r="D41" i="15"/>
  <c r="G41" i="15" s="1"/>
  <c r="J41" i="15" s="1"/>
  <c r="O41" i="15"/>
  <c r="R33" i="15"/>
  <c r="F41" i="15"/>
  <c r="F43" i="15" s="1"/>
  <c r="C21" i="17"/>
  <c r="C46" i="17" s="1"/>
  <c r="D68" i="17"/>
  <c r="C45" i="17"/>
  <c r="E54" i="17"/>
  <c r="F98" i="17"/>
  <c r="F99" i="17" s="1"/>
  <c r="E92" i="17"/>
  <c r="E87" i="17" s="1"/>
  <c r="E98" i="17" s="1"/>
  <c r="D98" i="17"/>
  <c r="D99" i="17" s="1"/>
  <c r="C98" i="17"/>
  <c r="C99" i="17" s="1"/>
  <c r="E40" i="17"/>
  <c r="E26" i="17"/>
  <c r="D21" i="17"/>
  <c r="E18" i="17"/>
  <c r="E21" i="17" s="1"/>
  <c r="R25" i="15"/>
  <c r="L43" i="15"/>
  <c r="N28" i="15"/>
  <c r="Q28" i="15" s="1"/>
  <c r="E43" i="15"/>
  <c r="R18" i="15"/>
  <c r="R24" i="15"/>
  <c r="D28" i="15"/>
  <c r="G28" i="15" s="1"/>
  <c r="J28" i="15" s="1"/>
  <c r="R12" i="15"/>
  <c r="R13" i="15"/>
  <c r="R16" i="15"/>
  <c r="R17" i="15"/>
  <c r="D46" i="17"/>
  <c r="Q41" i="15"/>
  <c r="O43" i="15"/>
  <c r="R11" i="15"/>
  <c r="R15" i="15"/>
  <c r="K43" i="15"/>
  <c r="P43" i="15"/>
  <c r="R31" i="15"/>
  <c r="N19" i="15"/>
  <c r="N35" i="15"/>
  <c r="Q35" i="15" s="1"/>
  <c r="G19" i="15"/>
  <c r="N30" i="15"/>
  <c r="Q30" i="15" s="1"/>
  <c r="G30" i="15"/>
  <c r="J30" i="15" s="1"/>
  <c r="R35" i="15" l="1"/>
  <c r="R41" i="15"/>
  <c r="R30" i="15"/>
  <c r="E99" i="17"/>
  <c r="E45" i="17"/>
  <c r="E46" i="17" s="1"/>
  <c r="R28" i="15"/>
  <c r="D43" i="15"/>
  <c r="N43" i="15"/>
  <c r="Q19" i="15"/>
  <c r="Q43" i="15" s="1"/>
  <c r="G43" i="15"/>
  <c r="J19" i="15"/>
  <c r="J43" i="15" l="1"/>
  <c r="R19" i="15"/>
  <c r="R43" i="15" s="1"/>
  <c r="H61" i="4" l="1"/>
  <c r="H22" i="4"/>
  <c r="H26" i="4" s="1"/>
  <c r="AA3" i="1"/>
  <c r="AA2" i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G31" i="5" s="1"/>
  <c r="H170" i="2" s="1"/>
  <c r="D92" i="4"/>
  <c r="C9" i="14" s="1"/>
  <c r="C92" i="4"/>
  <c r="H69" i="2" s="1"/>
  <c r="D79" i="4"/>
  <c r="D85" i="4" s="1"/>
  <c r="C79" i="4"/>
  <c r="C85" i="4" s="1"/>
  <c r="D76" i="4"/>
  <c r="C76" i="4"/>
  <c r="H57" i="2" s="1"/>
  <c r="D65" i="4"/>
  <c r="C65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H1296" i="2"/>
  <c r="H64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H862" i="2"/>
  <c r="H218" i="2"/>
  <c r="H772" i="2"/>
  <c r="H48" i="2"/>
  <c r="H1193" i="2"/>
  <c r="H1195" i="2"/>
  <c r="E12" i="14"/>
  <c r="D12" i="14" s="1"/>
  <c r="H1300" i="2"/>
  <c r="D3" i="12"/>
  <c r="H988" i="2"/>
  <c r="H1002" i="2"/>
  <c r="H1001" i="2"/>
  <c r="H231" i="2"/>
  <c r="H552" i="2"/>
  <c r="H642" i="2"/>
  <c r="H1294" i="2"/>
  <c r="H700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17" i="7" l="1"/>
  <c r="D31" i="7" s="1"/>
  <c r="H258" i="2" s="1"/>
  <c r="B100" i="4"/>
  <c r="B113" i="17"/>
  <c r="C48" i="15"/>
  <c r="B33" i="16"/>
  <c r="B98" i="4"/>
  <c r="B31" i="16"/>
  <c r="B111" i="17"/>
  <c r="C46" i="15"/>
  <c r="B38" i="7"/>
  <c r="L14" i="7"/>
  <c r="H417" i="2" s="1"/>
  <c r="C17" i="7"/>
  <c r="H222" i="2" s="1"/>
  <c r="B50" i="5"/>
  <c r="H161" i="2"/>
  <c r="I17" i="7"/>
  <c r="H354" i="2" s="1"/>
  <c r="D15" i="14"/>
  <c r="D46" i="4"/>
  <c r="H37" i="4"/>
  <c r="M17" i="7"/>
  <c r="H442" i="2" s="1"/>
  <c r="L18" i="7"/>
  <c r="H421" i="2" s="1"/>
  <c r="H58" i="2"/>
  <c r="C86" i="2"/>
  <c r="A5" i="16"/>
  <c r="A5" i="17"/>
  <c r="A5" i="15"/>
  <c r="D9" i="14"/>
  <c r="C94" i="4"/>
  <c r="H71" i="2" s="1"/>
  <c r="D15" i="12"/>
  <c r="J17" i="7"/>
  <c r="H376" i="2" s="1"/>
  <c r="G36" i="5"/>
  <c r="H174" i="2" s="1"/>
  <c r="M31" i="7"/>
  <c r="H241" i="2"/>
  <c r="L23" i="7"/>
  <c r="H426" i="2" s="1"/>
  <c r="G17" i="7"/>
  <c r="H310" i="2" s="1"/>
  <c r="L13" i="7"/>
  <c r="H416" i="2" s="1"/>
  <c r="L19" i="7"/>
  <c r="H422" i="2" s="1"/>
  <c r="I31" i="7"/>
  <c r="I34" i="7" s="1"/>
  <c r="H371" i="2" s="1"/>
  <c r="F17" i="7"/>
  <c r="H87" i="2"/>
  <c r="G71" i="4"/>
  <c r="G56" i="4"/>
  <c r="H79" i="2"/>
  <c r="C10" i="14"/>
  <c r="C31" i="5"/>
  <c r="C36" i="5" s="1"/>
  <c r="H147" i="2" s="1"/>
  <c r="D44" i="6"/>
  <c r="D46" i="6" s="1"/>
  <c r="D31" i="5"/>
  <c r="D36" i="5" s="1"/>
  <c r="H95" i="4"/>
  <c r="D34" i="7"/>
  <c r="H261" i="2" s="1"/>
  <c r="H244" i="2"/>
  <c r="G31" i="7"/>
  <c r="G34" i="7" s="1"/>
  <c r="H327" i="2" s="1"/>
  <c r="D56" i="4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H368" i="2" l="1"/>
  <c r="H456" i="2"/>
  <c r="M34" i="7"/>
  <c r="H459" i="2" s="1"/>
  <c r="H143" i="2"/>
  <c r="D8" i="12"/>
  <c r="C42" i="5"/>
  <c r="C45" i="5" s="1"/>
  <c r="H156" i="2" s="1"/>
  <c r="G79" i="4"/>
  <c r="D5" i="12" s="1"/>
  <c r="H120" i="2"/>
  <c r="H107" i="2"/>
  <c r="G33" i="5"/>
  <c r="H171" i="2" s="1"/>
  <c r="C33" i="5"/>
  <c r="H144" i="2" s="1"/>
  <c r="C37" i="5"/>
  <c r="G37" i="5"/>
  <c r="H390" i="2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53" i="2" l="1"/>
  <c r="G44" i="5"/>
  <c r="H178" i="2" s="1"/>
  <c r="H124" i="2"/>
  <c r="D11" i="12"/>
  <c r="D10" i="12"/>
  <c r="D13" i="12"/>
  <c r="D12" i="12"/>
  <c r="D19" i="12"/>
  <c r="H175" i="2"/>
  <c r="G42" i="5"/>
  <c r="H148" i="2"/>
  <c r="D21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3" i="12" l="1"/>
  <c r="D24" i="12"/>
  <c r="D22" i="12"/>
  <c r="H176" i="2"/>
  <c r="C44" i="5"/>
  <c r="G45" i="5"/>
  <c r="H179" i="2" s="1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H155" i="2" l="1"/>
  <c r="E8" i="14"/>
  <c r="D8" i="14" s="1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<sst xmlns="http://schemas.openxmlformats.org/spreadsheetml/2006/main" count="4274" uniqueCount="993">
  <si>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</si>
  <si>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</si>
  <si>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</si>
  <si>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</si>
  <si>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</si>
  <si>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</si>
  <si>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</si>
  <si>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</si>
  <si>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</si>
  <si>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</si>
  <si>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</si>
  <si>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</si>
  <si>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</si>
  <si>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</si>
  <si>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</si>
  <si>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</si>
  <si>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</si>
  <si>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</si>
  <si>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</si>
  <si>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</si>
  <si>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</si>
  <si>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</si>
  <si>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</si>
  <si>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</si>
  <si>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</si>
  <si>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</si>
  <si>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</si>
  <si>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</si>
  <si>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</si>
  <si>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</si>
  <si>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</si>
  <si>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</si>
  <si>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</si>
  <si>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</si>
  <si>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</si>
  <si>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</si>
  <si>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</si>
  <si>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</si>
  <si>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</si>
  <si>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</si>
  <si>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</si>
  <si>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</si>
  <si>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</si>
  <si>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</si>
  <si>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</si>
  <si>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</si>
  <si>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</si>
  <si>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</si>
  <si>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</si>
  <si>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</si>
  <si>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</si>
  <si>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</si>
  <si>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</si>
  <si>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</si>
  <si>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</si>
  <si>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</si>
  <si>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</si>
  <si>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</si>
  <si>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</si>
  <si>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</si>
  <si>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</si>
  <si>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</si>
  <si>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</si>
  <si>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</si>
  <si>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</si>
  <si>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</si>
  <si>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</si>
  <si>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</si>
  <si>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</si>
  <si>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</si>
  <si>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</si>
  <si>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</si>
  <si>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</si>
  <si>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</si>
  <si>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</si>
  <si>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</si>
  <si>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</si>
  <si>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</si>
  <si>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</si>
  <si>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</si>
  <si>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</si>
  <si>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</si>
  <si>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</si>
  <si>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</si>
  <si>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</si>
  <si>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</si>
  <si>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</si>
  <si>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</si>
  <si>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</si>
  <si>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</si>
  <si>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</si>
  <si>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</si>
  <si>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</si>
  <si>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</si>
  <si>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</si>
  <si>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</si>
  <si>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</si>
  <si>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</si>
  <si>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</si>
  <si>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</si>
  <si>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</si>
  <si>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</si>
  <si>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</si>
  <si>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</si>
  <si>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</si>
  <si>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</si>
  <si>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</si>
  <si>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</si>
  <si>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</si>
  <si>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</si>
  <si>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</si>
  <si>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</si>
  <si>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</si>
  <si>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</si>
  <si>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</si>
  <si>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</si>
  <si>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</si>
  <si>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</si>
  <si>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</si>
  <si>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</si>
  <si>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</si>
  <si>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</si>
  <si>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</si>
  <si>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</si>
  <si>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</si>
  <si>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</si>
  <si>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</si>
  <si>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</si>
  <si>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</si>
  <si>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</si>
  <si>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</si>
  <si>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</si>
  <si>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</si>
  <si>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</si>
  <si>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</si>
  <si>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</si>
  <si>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</si>
  <si>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</si>
  <si>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</si>
  <si>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</si>
  <si>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</si>
  <si>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</si>
  <si>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</si>
  <si>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</si>
  <si>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</si>
  <si>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</si>
  <si>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</si>
  <si>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</si>
  <si>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</si>
  <si>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</si>
  <si>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</si>
  <si>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</si>
  <si>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</si>
  <si>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</si>
  <si>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</si>
  <si>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</si>
  <si>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</si>
  <si>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</si>
  <si>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</si>
  <si>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</si>
  <si>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</si>
  <si>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</si>
  <si>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</si>
  <si>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</si>
  <si>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</si>
  <si>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</si>
  <si>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</si>
  <si>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</si>
  <si>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</si>
  <si>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</si>
  <si>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</si>
  <si>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</si>
  <si>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</si>
  <si>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</si>
  <si>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</si>
  <si>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</si>
  <si>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</si>
  <si>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</si>
  <si>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</si>
  <si>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</si>
  <si>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</si>
  <si>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</si>
  <si>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</si>
  <si>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</si>
  <si>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</si>
  <si>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</si>
  <si>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</si>
  <si>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</si>
  <si>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</si>
  <si>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</si>
  <si>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</si>
  <si>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</si>
  <si>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</si>
  <si>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</si>
  <si>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</si>
  <si>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</si>
  <si>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</si>
  <si>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</si>
  <si>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</si>
  <si>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</si>
  <si>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</si>
  <si>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</si>
  <si>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</si>
  <si>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</si>
  <si>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</si>
  <si>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</si>
  <si>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</si>
  <si>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</si>
  <si>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</si>
  <si>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</si>
  <si>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</si>
  <si>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</si>
  <si>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</si>
  <si>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</si>
  <si>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</si>
  <si>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</si>
  <si>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</si>
  <si>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</si>
  <si>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</si>
  <si>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</si>
  <si>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</si>
  <si>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</si>
  <si>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</si>
  <si>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</si>
  <si>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</si>
  <si>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</si>
  <si>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</si>
  <si>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</si>
  <si>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</si>
  <si>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</si>
  <si>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</si>
  <si>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</si>
  <si>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</si>
  <si>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</si>
  <si>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</si>
  <si>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</si>
  <si>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</si>
  <si>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</si>
  <si>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</si>
  <si>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</si>
  <si>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</si>
  <si>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</si>
  <si>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</si>
  <si>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</si>
  <si>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</si>
  <si>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</si>
  <si>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</si>
  <si>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</si>
  <si>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</si>
  <si>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</si>
  <si>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</si>
  <si>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</si>
  <si>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</si>
  <si>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</si>
  <si>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</si>
  <si>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</si>
  <si>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</si>
  <si>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</si>
  <si>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</si>
  <si>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</si>
  <si>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</si>
  <si>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</si>
  <si>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</si>
  <si>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</si>
  <si>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</si>
  <si>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</si>
  <si>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</si>
  <si>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</si>
  <si>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</si>
  <si>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</si>
  <si>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</si>
  <si>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</si>
  <si>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</si>
  <si>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</si>
  <si>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</si>
  <si>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</si>
  <si>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</si>
  <si>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</si>
  <si>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</si>
  <si>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</si>
  <si>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</si>
  <si>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</si>
  <si>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</si>
  <si>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</si>
  <si>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</si>
  <si>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</si>
  <si>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</si>
  <si>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</si>
  <si>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</si>
  <si>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</si>
  <si>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</si>
  <si>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</si>
  <si>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</si>
  <si>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</si>
  <si>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</si>
  <si>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</si>
  <si>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</si>
  <si>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</si>
  <si>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</si>
  <si>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</si>
  <si>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</si>
  <si>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</si>
  <si>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</si>
  <si>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</si>
  <si>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</si>
  <si>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</si>
  <si>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</si>
  <si>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</si>
  <si>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</si>
  <si>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</si>
  <si>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</si>
  <si>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</si>
  <si>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</si>
  <si>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</si>
  <si>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</si>
  <si>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</si>
  <si>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</si>
  <si>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</si>
  <si>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</si>
  <si>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</si>
  <si>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</si>
  <si>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</si>
  <si>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</si>
  <si>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</si>
  <si>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</si>
  <si>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</si>
  <si>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</si>
  <si>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</si>
  <si>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</si>
  <si>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</si>
  <si>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</si>
  <si>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</si>
  <si>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</si>
  <si>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</si>
  <si>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</si>
  <si>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</si>
  <si>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</si>
  <si>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</si>
  <si>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</si>
  <si>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</si>
  <si>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</si>
  <si>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</si>
  <si>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</si>
  <si>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</si>
  <si>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</si>
  <si>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</si>
  <si>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</si>
  <si>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</si>
  <si>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</si>
  <si>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</si>
  <si>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</si>
  <si>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</si>
  <si>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</si>
  <si>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</si>
  <si>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</si>
  <si>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</si>
  <si>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</si>
  <si>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</si>
  <si>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</si>
  <si>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</si>
  <si>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</si>
  <si>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</si>
  <si>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</si>
  <si>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</si>
  <si>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</si>
  <si>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</si>
  <si>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</si>
  <si>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</si>
  <si>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</si>
  <si>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</si>
  <si>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</si>
  <si>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</si>
  <si>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</si>
  <si>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</si>
  <si>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</si>
  <si>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</si>
  <si>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</si>
  <si>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</si>
  <si>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</si>
  <si>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</si>
  <si>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</si>
  <si>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</si>
  <si>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</si>
  <si>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</si>
  <si>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</si>
  <si>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</si>
  <si>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</si>
  <si>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</si>
  <si>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</si>
  <si>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</si>
  <si>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</si>
  <si>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</si>
  <si>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</si>
  <si>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</si>
  <si>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</si>
  <si>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</si>
  <si>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</si>
  <si>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</si>
  <si>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</si>
  <si>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</si>
  <si>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</si>
  <si>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</si>
  <si>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</si>
  <si>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</si>
  <si>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</si>
  <si>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</si>
  <si>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</si>
  <si>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</si>
  <si>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</si>
  <si>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</si>
  <si>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</si>
  <si>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</si>
  <si>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</si>
  <si>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</si>
  <si>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</si>
  <si>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</si>
  <si>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</si>
  <si>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</si>
  <si>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</si>
  <si>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</si>
  <si>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</si>
  <si>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</si>
  <si>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</si>
  <si>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</si>
  <si>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</si>
  <si>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</si>
  <si>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</si>
  <si>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</si>
  <si>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</si>
  <si>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</si>
  <si>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</si>
  <si>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</si>
  <si>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</si>
  <si>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</si>
  <si>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</si>
  <si>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</si>
  <si>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</si>
  <si>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</si>
  <si>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</si>
  <si>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</si>
  <si>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</si>
  <si>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</si>
  <si>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</si>
  <si>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</si>
  <si>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</si>
  <si>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</si>
  <si>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</si>
  <si>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</si>
  <si>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</si>
  <si>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</si>
  <si>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</si>
  <si>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</si>
  <si>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</si>
  <si>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</si>
  <si>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</si>
  <si>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</si>
  <si>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</si>
  <si>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</si>
  <si>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</si>
  <si>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</si>
  <si>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</si>
  <si>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</si>
  <si>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</si>
  <si>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</si>
  <si>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</si>
  <si>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</si>
  <si>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</si>
  <si>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</si>
  <si>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</si>
  <si>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</si>
  <si>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</si>
  <si>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</si>
  <si>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</si>
  <si>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</si>
  <si>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</si>
  <si>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</si>
  <si>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</si>
  <si>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</si>
  <si>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</si>
  <si>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</si>
  <si>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</si>
  <si>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</si>
  <si>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</si>
  <si>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</si>
  <si>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</si>
  <si>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</si>
  <si>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</si>
  <si>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</si>
  <si>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</si>
  <si>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</si>
  <si>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</si>
  <si>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</si>
  <si>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</si>
  <si>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</si>
  <si>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</si>
  <si>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</si>
  <si>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</si>
  <si>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</si>
  <si>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</si>
  <si>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</si>
  <si>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</si>
  <si>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</si>
  <si>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</si>
  <si>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</si>
  <si>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</si>
  <si>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</si>
  <si>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</si>
  <si>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</si>
  <si>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</si>
  <si>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</si>
  <si>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</si>
  <si>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</si>
  <si>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</si>
  <si>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</si>
  <si>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</si>
  <si>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</si>
  <si>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</si>
  <si>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</si>
  <si>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</si>
  <si>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</si>
  <si>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</si>
  <si>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</si>
  <si>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</si>
  <si>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</si>
  <si>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</si>
  <si>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</si>
  <si>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</si>
  <si>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</si>
  <si>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</si>
  <si>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</si>
  <si>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</si>
  <si>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</si>
  <si>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</si>
  <si>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</si>
  <si>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</si>
  <si>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</si>
  <si>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</si>
  <si>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</si>
  <si>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</si>
  <si>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</si>
  <si>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</si>
  <si>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</si>
  <si>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</si>
  <si>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</si>
  <si>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</si>
  <si>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</si>
  <si>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</si>
  <si>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</si>
  <si>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</si>
  <si>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</si>
  <si>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</si>
  <si>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</si>
  <si>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</si>
  <si>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</si>
  <si>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</si>
  <si>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</si>
  <si>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</si>
  <si>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</si>
  <si>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</si>
  <si>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</si>
  <si>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</si>
  <si>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</si>
  <si>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</si>
  <si>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</si>
  <si>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</si>
  <si>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</si>
  <si>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</si>
  <si>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</si>
  <si>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</si>
  <si>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</si>
  <si>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</si>
  <si>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</si>
  <si>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</si>
  <si>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</si>
  <si>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</si>
  <si>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</si>
  <si>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</si>
  <si>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</si>
  <si>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</si>
  <si>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</si>
  <si>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</si>
  <si>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</si>
  <si>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</si>
  <si>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</si>
  <si>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</si>
  <si>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</si>
  <si>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</si>
  <si>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</si>
  <si>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</si>
  <si>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</si>
  <si>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</si>
  <si>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</si>
  <si>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</si>
  <si>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</si>
  <si>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</si>
  <si>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</si>
  <si>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</si>
  <si>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</si>
  <si>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</si>
  <si>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</si>
  <si>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</si>
  <si>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</si>
  <si>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</si>
  <si>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</si>
  <si>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</si>
  <si>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</si>
  <si>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</si>
  <si>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</si>
  <si>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</si>
  <si>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</si>
  <si>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</si>
  <si>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</si>
  <si>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</si>
  <si>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</si>
  <si>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</si>
  <si>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</si>
  <si>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</si>
  <si>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</si>
  <si>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</si>
  <si>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</si>
  <si>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</si>
  <si>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</si>
  <si>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</si>
  <si>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</si>
  <si>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</si>
  <si>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</si>
  <si>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</si>
  <si>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</si>
  <si>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</si>
  <si>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</si>
  <si>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</si>
  <si>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</si>
  <si>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</si>
  <si>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</si>
  <si>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</si>
  <si>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</si>
  <si>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</si>
  <si>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</si>
  <si>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</si>
  <si>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</si>
  <si>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</si>
  <si>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</si>
  <si>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</si>
  <si>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</si>
  <si>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</si>
  <si>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</si>
  <si>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</si>
  <si>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</si>
  <si>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</si>
  <si>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</si>
  <si>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</si>
  <si>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</si>
  <si>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</si>
  <si>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</si>
  <si>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</si>
  <si>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</si>
  <si>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</si>
  <si>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</si>
  <si>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</si>
  <si>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</si>
  <si>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</si>
  <si>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</si>
  <si>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</si>
  <si>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</si>
  <si>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</si>
  <si>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</si>
  <si>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</si>
  <si>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</si>
  <si>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</si>
  <si>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</si>
  <si>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</si>
  <si>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</si>
  <si>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</si>
  <si>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</si>
  <si>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</si>
  <si>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</si>
  <si>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</si>
  <si>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</si>
  <si>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</si>
  <si>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</si>
  <si>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</si>
  <si>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</si>
  <si>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</si>
  <si>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</si>
  <si>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</si>
  <si>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</si>
  <si>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</si>
  <si>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</si>
  <si>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</si>
  <si>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</si>
  <si>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</si>
  <si>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</si>
  <si>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</si>
  <si>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</si>
  <si>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</si>
  <si>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</si>
  <si>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</si>
  <si>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</si>
  <si>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</si>
  <si>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</si>
  <si>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</si>
  <si>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</si>
  <si>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</si>
  <si>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</si>
  <si>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</si>
  <si>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</si>
  <si>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</si>
  <si>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</si>
  <si>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</si>
  <si>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</si>
  <si>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</si>
  <si>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</si>
  <si>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</si>
  <si>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</si>
  <si>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</si>
  <si>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</si>
  <si>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</si>
  <si>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</si>
  <si>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</si>
  <si>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</si>
  <si>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</si>
  <si>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</si>
  <si>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</si>
  <si>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</si>
  <si>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</si>
  <si>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</si>
  <si>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</si>
  <si>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</si>
  <si>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</si>
  <si>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</si>
  <si>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</si>
  <si>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</si>
  <si>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</si>
  <si>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</si>
  <si>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</si>
  <si>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</si>
  <si>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</si>
  <si>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</si>
  <si>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</si>
  <si>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</si>
  <si>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</si>
  <si>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</si>
  <si>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</si>
  <si>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</si>
  <si>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</si>
  <si>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</si>
  <si>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</si>
  <si>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</si>
  <si>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</si>
  <si>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</si>
  <si>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</si>
  <si>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</si>
  <si>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</si>
  <si>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</si>
  <si>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</si>
  <si>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</si>
  <si>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</si>
  <si>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</si>
  <si>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</si>
  <si>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</si>
  <si>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</si>
  <si>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</si>
  <si>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</si>
  <si>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</si>
  <si>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</si>
  <si>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</si>
  <si>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</si>
  <si>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</si>
  <si>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</si>
  <si>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</si>
  <si>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</si>
  <si>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</si>
  <si>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</si>
  <si>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</si>
  <si>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</si>
  <si>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</si>
  <si>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</si>
  <si>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</si>
  <si>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</si>
  <si>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</si>
  <si>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</si>
  <si>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</si>
  <si>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</si>
  <si>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</si>
  <si>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</si>
  <si>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</si>
  <si>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</si>
  <si>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</si>
  <si>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</si>
  <si>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</si>
  <si>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</si>
  <si>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</si>
  <si>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</si>
  <si>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</si>
  <si>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</si>
  <si>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</si>
  <si>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</si>
  <si>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</si>
  <si>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</si>
  <si>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</si>
  <si>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</si>
  <si>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</si>
  <si>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</si>
  <si>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</si>
  <si>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</si>
  <si>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</si>
  <si>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</si>
  <si>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</si>
  <si>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</si>
  <si>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</si>
  <si>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</si>
  <si>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</si>
  <si>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</si>
  <si>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</si>
  <si>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</si>
  <si>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</si>
  <si>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</si>
  <si>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</si>
  <si>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</si>
  <si>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</si>
  <si>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</si>
  <si>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</si>
  <si>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</si>
  <si>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</si>
  <si>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</si>
  <si>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</si>
  <si>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</si>
  <si>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</si>
  <si>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</si>
  <si>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</si>
  <si>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</si>
  <si>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</si>
  <si>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</si>
  <si>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</si>
  <si>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</si>
  <si>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</si>
  <si>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</si>
  <si>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</si>
  <si>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</si>
  <si>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</si>
  <si>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</si>
  <si>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</si>
  <si>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</si>
  <si>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</si>
  <si>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</si>
  <si>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</si>
  <si>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</si>
  <si>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</si>
  <si>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</si>
  <si>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</si>
  <si>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</si>
  <si>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</si>
  <si>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</si>
  <si>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</si>
  <si>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</si>
  <si>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</si>
  <si>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</si>
  <si>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</si>
  <si>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</si>
  <si>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</si>
  <si>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</si>
  <si>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</si>
  <si>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</si>
  <si>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</si>
  <si>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</si>
  <si>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</si>
  <si>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</si>
  <si>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</si>
  <si>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</si>
  <si>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</si>
  <si>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</si>
  <si>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</si>
  <si>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</si>
  <si>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</si>
  <si>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</si>
  <si>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</si>
  <si>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</si>
  <si>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</si>
  <si>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</si>
  <si>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</si>
  <si>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</si>
  <si>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</si>
  <si>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</si>
  <si>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</si>
  <si>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</si>
  <si>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</si>
  <si>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</si>
  <si>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</si>
  <si>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</si>
  <si>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</si>
  <si>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</si>
  <si>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</si>
  <si>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</si>
  <si>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</si>
  <si>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</si>
  <si>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</si>
  <si>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</si>
  <si>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</si>
  <si>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</si>
  <si>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</si>
  <si>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131371780</t>
  </si>
  <si>
    <t>"Спиди" АД</t>
  </si>
  <si>
    <t>Валери Мектупчиян</t>
  </si>
  <si>
    <t>гр. София, ул. Абагар 22, София Сити Лоджистик Парк</t>
  </si>
  <si>
    <t>k.tahchiev@speedy.bg</t>
  </si>
  <si>
    <t>www.speedy.bg</t>
  </si>
  <si>
    <t>Стефка Левиджова</t>
  </si>
  <si>
    <t>Главен счетоводител</t>
  </si>
  <si>
    <t>изпълнителен директор</t>
  </si>
  <si>
    <t>+359 2 817 39 99</t>
  </si>
  <si>
    <t>www.x3news.com</t>
  </si>
  <si>
    <t>годишни и шестмесечни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</si>
  <si>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</si>
  <si>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</si>
  <si>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</si>
  <si>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</si>
  <si>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</si>
  <si>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</si>
  <si>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</si>
  <si>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</si>
  <si>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</si>
  <si>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</si>
  <si>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</si>
  <si>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</si>
  <si>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</si>
  <si>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</si>
  <si>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</si>
  <si>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</si>
  <si>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</si>
  <si>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</si>
  <si>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</si>
  <si>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</si>
  <si>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</si>
  <si>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</si>
  <si>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</si>
  <si>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</si>
  <si>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</si>
  <si>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</si>
  <si>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</si>
  <si>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</si>
  <si>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Обща сума I:</t>
  </si>
  <si>
    <t>II.</t>
  </si>
  <si>
    <t>III.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</si>
  <si>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</si>
  <si>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</si>
  <si>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Обща сума IV:</t>
  </si>
  <si>
    <t>V.</t>
  </si>
  <si>
    <t>Обща сума V:</t>
  </si>
  <si>
    <t>VI.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</si>
  <si>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</si>
  <si>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</si>
  <si>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</si>
  <si>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</si>
  <si>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</si>
  <si>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</si>
  <si>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</si>
  <si>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>Всичко за II:</t>
  </si>
  <si>
    <t>III. Данъчни активи</t>
  </si>
  <si>
    <t>Активи по отсрочени данъци</t>
  </si>
  <si>
    <t xml:space="preserve"> - корпоративни данъци върху печалбата </t>
  </si>
  <si>
    <t xml:space="preserve"> - възстановими данъчни временни разлики 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</si>
  <si>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</si>
  <si>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</si>
  <si>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</si>
  <si>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>Всичко за IV: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</si>
  <si>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</si>
  <si>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</si>
  <si>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</si>
  <si>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</si>
  <si>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Всичко за I:</t>
  </si>
  <si>
    <t xml:space="preserve">II. Данъчни пасиви </t>
  </si>
  <si>
    <t xml:space="preserve">Пасиви по отсрочени данъци </t>
  </si>
  <si>
    <t>Всичко за III: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</si>
  <si>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</si>
  <si>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</si>
  <si>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</si>
  <si>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</si>
  <si>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</si>
  <si>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</si>
  <si>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</si>
  <si>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</si>
  <si>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</si>
  <si>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</si>
  <si>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</si>
  <si>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</si>
  <si>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</si>
  <si>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</si>
  <si>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</si>
  <si>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</si>
  <si>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</si>
  <si>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</si>
  <si>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Обща сума II: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</si>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</sst>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dd/mm/yy;@"/>
    <numFmt numFmtId="166" formatCode="_-* #,##0.00\ &quot;лв&quot;_-;\-* #,##0.00\ &quot;лв&quot;_-;_-* &quot;-&quot;??\ &quot;лв&quot;_-;_-@_-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5" xfId="3" applyNumberFormat="1" applyFill="1" applyBorder="1" applyAlignment="1" applyProtection="1">
      <alignment horizontal="left" vertical="center" wrapText="1"/>
      <protection locked="0"/>
    </xf>
    <xf numFmtId="0" fontId="38" fillId="0" borderId="0" xfId="6" applyFont="1" applyAlignment="1">
      <alignment horizontal="centerContinuous" vertical="center"/>
    </xf>
    <xf numFmtId="0" fontId="39" fillId="0" borderId="0" xfId="6" applyFont="1" applyAlignment="1">
      <alignment horizontal="centerContinuous" vertical="center"/>
    </xf>
    <xf numFmtId="0" fontId="3" fillId="0" borderId="0" xfId="12" applyFont="1"/>
    <xf numFmtId="0" fontId="3" fillId="0" borderId="0" xfId="12" applyFont="1" applyAlignment="1">
      <alignment horizontal="centerContinuous" vertical="center"/>
    </xf>
    <xf numFmtId="0" fontId="2" fillId="0" borderId="0" xfId="13" applyFont="1" applyAlignment="1">
      <alignment horizontal="centerContinuous" vertical="center"/>
    </xf>
    <xf numFmtId="0" fontId="2" fillId="0" borderId="0" xfId="13" applyFont="1" applyAlignment="1">
      <alignment horizontal="center"/>
    </xf>
    <xf numFmtId="0" fontId="3" fillId="0" borderId="0" xfId="12" applyFont="1" applyAlignment="1">
      <alignment horizontal="centerContinuous"/>
    </xf>
    <xf numFmtId="0" fontId="3" fillId="0" borderId="0" xfId="13" applyFont="1" applyAlignment="1">
      <alignment vertical="justify" wrapText="1"/>
    </xf>
    <xf numFmtId="0" fontId="2" fillId="0" borderId="0" xfId="13" applyFont="1" applyAlignment="1">
      <alignment vertical="justify" wrapText="1"/>
    </xf>
    <xf numFmtId="0" fontId="2" fillId="0" borderId="0" xfId="13" applyFont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0" borderId="0" xfId="12" applyFont="1"/>
    <xf numFmtId="0" fontId="2" fillId="0" borderId="5" xfId="13" applyFont="1" applyBorder="1" applyAlignment="1">
      <alignment horizontal="center" vertical="center" wrapText="1"/>
    </xf>
    <xf numFmtId="0" fontId="2" fillId="0" borderId="13" xfId="13" applyFont="1" applyBorder="1" applyAlignment="1">
      <alignment horizontal="centerContinuous"/>
    </xf>
    <xf numFmtId="0" fontId="2" fillId="0" borderId="11" xfId="13" applyFont="1" applyBorder="1" applyAlignment="1">
      <alignment horizontal="centerContinuous"/>
    </xf>
    <xf numFmtId="0" fontId="2" fillId="0" borderId="11" xfId="13" applyFont="1" applyBorder="1" applyAlignment="1">
      <alignment horizontal="center"/>
    </xf>
    <xf numFmtId="0" fontId="2" fillId="0" borderId="11" xfId="13" applyFont="1" applyBorder="1" applyAlignment="1">
      <alignment horizontal="center"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right" vertical="center" wrapText="1"/>
    </xf>
    <xf numFmtId="0" fontId="2" fillId="0" borderId="7" xfId="13" applyFont="1" applyBorder="1" applyAlignment="1">
      <alignment vertical="center" wrapText="1"/>
    </xf>
    <xf numFmtId="49" fontId="2" fillId="4" borderId="7" xfId="13" applyNumberFormat="1" applyFont="1" applyFill="1" applyBorder="1" applyAlignment="1">
      <alignment vertical="center" wrapText="1"/>
    </xf>
    <xf numFmtId="0" fontId="3" fillId="4" borderId="7" xfId="13" applyFont="1" applyFill="1" applyBorder="1" applyAlignment="1">
      <alignment horizontal="right" vertical="center" wrapText="1"/>
    </xf>
    <xf numFmtId="0" fontId="3" fillId="4" borderId="8" xfId="13" applyFont="1" applyFill="1" applyBorder="1" applyAlignment="1">
      <alignment horizontal="right" vertical="center" wrapText="1"/>
    </xf>
    <xf numFmtId="0" fontId="3" fillId="0" borderId="9" xfId="13" applyFont="1" applyBorder="1" applyAlignment="1">
      <alignment horizontal="right" vertical="center"/>
    </xf>
    <xf numFmtId="0" fontId="3" fillId="0" borderId="5" xfId="13" applyFont="1" applyBorder="1" applyAlignment="1">
      <alignment vertical="center"/>
    </xf>
    <xf numFmtId="49" fontId="3" fillId="0" borderId="5" xfId="13" applyNumberFormat="1" applyFont="1" applyBorder="1" applyAlignment="1">
      <alignment horizontal="center" vertical="center" wrapText="1"/>
    </xf>
    <xf numFmtId="3" fontId="3" fillId="3" borderId="40" xfId="6" applyNumberFormat="1" applyFont="1" applyFill="1" applyBorder="1" applyAlignment="1" applyProtection="1">
      <alignment horizontal="right" vertical="center"/>
      <protection locked="0"/>
    </xf>
    <xf numFmtId="0" fontId="3" fillId="0" borderId="5" xfId="13" applyFont="1" applyBorder="1" applyAlignment="1">
      <alignment horizontal="right" vertical="center" wrapText="1"/>
    </xf>
    <xf numFmtId="0" fontId="3" fillId="0" borderId="12" xfId="13" applyFont="1" applyBorder="1" applyAlignment="1">
      <alignment horizontal="right" vertical="center" wrapText="1"/>
    </xf>
    <xf numFmtId="0" fontId="3" fillId="0" borderId="9" xfId="13" quotePrefix="1" applyFont="1" applyBorder="1" applyAlignment="1">
      <alignment horizontal="right" vertical="center"/>
    </xf>
    <xf numFmtId="0" fontId="3" fillId="0" borderId="5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/>
    </xf>
    <xf numFmtId="4" fontId="3" fillId="3" borderId="40" xfId="6" applyNumberFormat="1" applyFont="1" applyFill="1" applyBorder="1" applyAlignment="1" applyProtection="1">
      <alignment horizontal="right" vertical="center"/>
      <protection locked="0"/>
    </xf>
    <xf numFmtId="0" fontId="9" fillId="0" borderId="5" xfId="13" applyFont="1" applyBorder="1" applyAlignment="1">
      <alignment horizontal="right" vertical="center"/>
    </xf>
    <xf numFmtId="49" fontId="9" fillId="0" borderId="5" xfId="13" applyNumberFormat="1" applyFont="1" applyBorder="1" applyAlignment="1">
      <alignment horizontal="center" vertical="center" wrapText="1"/>
    </xf>
    <xf numFmtId="0" fontId="9" fillId="0" borderId="5" xfId="13" applyFont="1" applyBorder="1" applyAlignment="1">
      <alignment horizontal="right" vertical="center" wrapText="1"/>
    </xf>
    <xf numFmtId="0" fontId="2" fillId="0" borderId="9" xfId="13" applyFont="1" applyBorder="1" applyAlignment="1">
      <alignment horizontal="right" vertical="center"/>
    </xf>
    <xf numFmtId="0" fontId="2" fillId="0" borderId="5" xfId="13" applyFont="1" applyBorder="1" applyAlignment="1">
      <alignment horizontal="left" vertical="center"/>
    </xf>
    <xf numFmtId="0" fontId="2" fillId="0" borderId="9" xfId="13" applyFont="1" applyBorder="1" applyAlignment="1">
      <alignment horizontal="right" vertical="center" wrapText="1"/>
    </xf>
    <xf numFmtId="0" fontId="2" fillId="0" borderId="5" xfId="13" applyFont="1" applyBorder="1" applyAlignment="1">
      <alignment vertical="center" wrapText="1"/>
    </xf>
    <xf numFmtId="1" fontId="3" fillId="0" borderId="5" xfId="13" applyNumberFormat="1" applyFont="1" applyBorder="1" applyAlignment="1">
      <alignment horizontal="right" vertical="center" wrapText="1"/>
    </xf>
    <xf numFmtId="0" fontId="3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left" vertical="center" wrapText="1"/>
    </xf>
    <xf numFmtId="49" fontId="9" fillId="0" borderId="11" xfId="13" applyNumberFormat="1" applyFont="1" applyBorder="1" applyAlignment="1">
      <alignment horizontal="center" vertical="center" wrapText="1"/>
    </xf>
    <xf numFmtId="0" fontId="9" fillId="0" borderId="11" xfId="13" applyFont="1" applyBorder="1" applyAlignment="1">
      <alignment horizontal="right" vertical="center" wrapText="1"/>
    </xf>
    <xf numFmtId="0" fontId="3" fillId="0" borderId="11" xfId="13" applyFont="1" applyBorder="1" applyAlignment="1">
      <alignment horizontal="right" vertical="center" wrapText="1"/>
    </xf>
    <xf numFmtId="0" fontId="3" fillId="0" borderId="14" xfId="13" applyFont="1" applyBorder="1" applyAlignment="1">
      <alignment horizontal="right" vertical="center" wrapText="1"/>
    </xf>
    <xf numFmtId="0" fontId="2" fillId="0" borderId="40" xfId="13" applyFont="1" applyBorder="1" applyAlignment="1">
      <alignment vertical="center" wrapText="1"/>
    </xf>
    <xf numFmtId="49" fontId="3" fillId="4" borderId="40" xfId="13" applyNumberFormat="1" applyFont="1" applyFill="1" applyBorder="1" applyAlignment="1">
      <alignment horizontal="center" vertical="center" wrapText="1"/>
    </xf>
    <xf numFmtId="1" fontId="3" fillId="4" borderId="41" xfId="13" applyNumberFormat="1" applyFont="1" applyFill="1" applyBorder="1" applyAlignment="1">
      <alignment horizontal="right" vertical="center" wrapText="1"/>
    </xf>
    <xf numFmtId="1" fontId="3" fillId="4" borderId="42" xfId="13" applyNumberFormat="1" applyFont="1" applyFill="1" applyBorder="1" applyAlignment="1">
      <alignment horizontal="right" vertical="center" wrapText="1"/>
    </xf>
    <xf numFmtId="0" fontId="5" fillId="0" borderId="5" xfId="13" applyFont="1" applyBorder="1" applyAlignment="1">
      <alignment vertical="center"/>
    </xf>
    <xf numFmtId="49" fontId="3" fillId="0" borderId="10" xfId="13" applyNumberFormat="1" applyFont="1" applyBorder="1" applyAlignment="1">
      <alignment horizontal="center" vertical="center" wrapText="1"/>
    </xf>
    <xf numFmtId="0" fontId="3" fillId="0" borderId="10" xfId="13" applyFont="1" applyBorder="1" applyAlignment="1">
      <alignment horizontal="right" vertical="center" wrapText="1"/>
    </xf>
    <xf numFmtId="0" fontId="3" fillId="0" borderId="21" xfId="13" applyFont="1" applyBorder="1" applyAlignment="1">
      <alignment horizontal="right" vertical="center" wrapText="1"/>
    </xf>
    <xf numFmtId="0" fontId="2" fillId="0" borderId="5" xfId="13" applyFont="1" applyBorder="1" applyAlignment="1">
      <alignment vertical="center"/>
    </xf>
    <xf numFmtId="0" fontId="3" fillId="0" borderId="17" xfId="13" applyFont="1" applyBorder="1" applyAlignment="1">
      <alignment horizontal="right" vertical="center"/>
    </xf>
    <xf numFmtId="0" fontId="2" fillId="0" borderId="18" xfId="13" applyFont="1" applyBorder="1" applyAlignment="1">
      <alignment vertical="center"/>
    </xf>
    <xf numFmtId="49" fontId="2" fillId="0" borderId="18" xfId="13" applyNumberFormat="1" applyFont="1" applyBorder="1" applyAlignment="1">
      <alignment horizontal="center" vertical="center" wrapText="1"/>
    </xf>
    <xf numFmtId="1" fontId="2" fillId="0" borderId="18" xfId="13" applyNumberFormat="1" applyFont="1" applyBorder="1" applyAlignment="1">
      <alignment horizontal="right" vertical="center" wrapText="1"/>
    </xf>
    <xf numFmtId="1" fontId="2" fillId="0" borderId="19" xfId="13" applyNumberFormat="1" applyFont="1" applyBorder="1" applyAlignment="1">
      <alignment horizontal="right" vertical="center" wrapText="1"/>
    </xf>
    <xf numFmtId="0" fontId="3" fillId="0" borderId="0" xfId="13" applyFont="1"/>
    <xf numFmtId="1" fontId="3" fillId="0" borderId="0" xfId="13" applyNumberFormat="1" applyFont="1" applyAlignment="1">
      <alignment vertical="center" wrapText="1"/>
    </xf>
    <xf numFmtId="1" fontId="3" fillId="0" borderId="0" xfId="13" applyNumberFormat="1" applyFont="1" applyAlignment="1">
      <alignment horizontal="left" vertical="center" wrapText="1"/>
    </xf>
    <xf numFmtId="0" fontId="3" fillId="0" borderId="0" xfId="13" applyFont="1" applyAlignment="1">
      <alignment vertical="center" wrapText="1"/>
    </xf>
    <xf numFmtId="0" fontId="3" fillId="0" borderId="0" xfId="13" applyFont="1" applyAlignment="1">
      <alignment horizontal="left" vertical="center" wrapText="1"/>
    </xf>
    <xf numFmtId="0" fontId="38" fillId="0" borderId="0" xfId="6" applyFont="1" applyAlignment="1">
      <alignment horizontal="centerContinuous" vertical="center" wrapText="1"/>
    </xf>
    <xf numFmtId="0" fontId="2" fillId="0" borderId="0" xfId="6" applyFont="1" applyAlignment="1">
      <alignment horizontal="centerContinuous" vertical="center" wrapText="1"/>
    </xf>
    <xf numFmtId="0" fontId="3" fillId="0" borderId="0" xfId="6" applyFont="1" applyAlignment="1" applyProtection="1">
      <alignment horizontal="centerContinuous" vertical="center" wrapText="1"/>
      <protection hidden="1"/>
    </xf>
    <xf numFmtId="0" fontId="2" fillId="0" borderId="0" xfId="14" applyFont="1" applyAlignment="1">
      <alignment horizontal="left" vertical="center" wrapText="1"/>
    </xf>
    <xf numFmtId="49" fontId="3" fillId="0" borderId="0" xfId="12" applyNumberFormat="1" applyFont="1"/>
    <xf numFmtId="0" fontId="2" fillId="0" borderId="7" xfId="14" applyFont="1" applyBorder="1" applyAlignment="1">
      <alignment horizontal="centerContinuous" vertical="center" wrapText="1"/>
    </xf>
    <xf numFmtId="0" fontId="2" fillId="0" borderId="8" xfId="14" applyFont="1" applyBorder="1" applyAlignment="1">
      <alignment horizontal="centerContinuous" vertical="center" wrapText="1"/>
    </xf>
    <xf numFmtId="0" fontId="2" fillId="0" borderId="0" xfId="14" applyFont="1"/>
    <xf numFmtId="0" fontId="2" fillId="0" borderId="5" xfId="14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/>
    </xf>
    <xf numFmtId="0" fontId="3" fillId="0" borderId="13" xfId="14" applyFont="1" applyBorder="1" applyAlignment="1">
      <alignment horizontal="center" vertical="center" wrapText="1"/>
    </xf>
    <xf numFmtId="49" fontId="3" fillId="0" borderId="11" xfId="14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2" fillId="0" borderId="26" xfId="14" applyFont="1" applyBorder="1" applyAlignment="1">
      <alignment horizontal="left" vertical="center" wrapText="1"/>
    </xf>
    <xf numFmtId="49" fontId="9" fillId="0" borderId="27" xfId="14" applyNumberFormat="1" applyFont="1" applyBorder="1" applyAlignment="1">
      <alignment horizontal="center" vertical="center" wrapText="1"/>
    </xf>
    <xf numFmtId="3" fontId="3" fillId="3" borderId="27" xfId="6" applyNumberFormat="1" applyFont="1" applyFill="1" applyBorder="1" applyAlignment="1" applyProtection="1">
      <alignment horizontal="right" vertical="top"/>
      <protection locked="0"/>
    </xf>
    <xf numFmtId="3" fontId="3" fillId="0" borderId="28" xfId="14" applyNumberFormat="1" applyFont="1" applyBorder="1" applyAlignment="1">
      <alignment horizontal="right" vertical="center" wrapText="1"/>
    </xf>
    <xf numFmtId="0" fontId="3" fillId="0" borderId="0" xfId="14" applyFont="1"/>
    <xf numFmtId="0" fontId="2" fillId="0" borderId="6" xfId="14" applyFont="1" applyBorder="1" applyAlignment="1">
      <alignment horizontal="left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3" fontId="3" fillId="0" borderId="7" xfId="14" applyNumberFormat="1" applyFont="1" applyBorder="1" applyAlignment="1">
      <alignment horizontal="right" vertical="center" wrapText="1"/>
    </xf>
    <xf numFmtId="3" fontId="3" fillId="0" borderId="8" xfId="14" applyNumberFormat="1" applyFont="1" applyBorder="1" applyAlignment="1">
      <alignment horizontal="right" vertical="center" wrapText="1"/>
    </xf>
    <xf numFmtId="0" fontId="3" fillId="0" borderId="9" xfId="14" applyFont="1" applyBorder="1" applyAlignment="1">
      <alignment horizontal="left"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3" fontId="3" fillId="0" borderId="5" xfId="14" applyNumberFormat="1" applyFont="1" applyBorder="1" applyAlignment="1">
      <alignment horizontal="right" vertical="center" wrapText="1"/>
    </xf>
    <xf numFmtId="3" fontId="3" fillId="0" borderId="12" xfId="14" applyNumberFormat="1" applyFont="1" applyBorder="1" applyAlignment="1">
      <alignment horizontal="right" vertical="center" wrapText="1"/>
    </xf>
    <xf numFmtId="3" fontId="3" fillId="3" borderId="5" xfId="6" applyNumberFormat="1" applyFont="1" applyFill="1" applyBorder="1" applyAlignment="1" applyProtection="1">
      <alignment horizontal="right" vertical="top"/>
      <protection locked="0"/>
    </xf>
    <xf numFmtId="0" fontId="9" fillId="0" borderId="17" xfId="14" applyFont="1" applyBorder="1" applyAlignment="1">
      <alignment horizontal="right" vertical="center" wrapText="1"/>
    </xf>
    <xf numFmtId="49" fontId="9" fillId="0" borderId="18" xfId="14" applyNumberFormat="1" applyFont="1" applyBorder="1" applyAlignment="1">
      <alignment horizontal="center" vertical="center" wrapText="1"/>
    </xf>
    <xf numFmtId="3" fontId="9" fillId="0" borderId="18" xfId="14" applyNumberFormat="1" applyFont="1" applyBorder="1" applyAlignment="1">
      <alignment horizontal="right" vertical="center" wrapText="1"/>
    </xf>
    <xf numFmtId="3" fontId="9" fillId="0" borderId="19" xfId="14" applyNumberFormat="1" applyFont="1" applyBorder="1" applyAlignment="1">
      <alignment horizontal="right" vertical="center" wrapText="1"/>
    </xf>
    <xf numFmtId="49" fontId="9" fillId="0" borderId="5" xfId="14" applyNumberFormat="1" applyFont="1" applyBorder="1" applyAlignment="1">
      <alignment horizontal="center" vertical="center" wrapText="1"/>
    </xf>
    <xf numFmtId="3" fontId="5" fillId="3" borderId="5" xfId="6" applyNumberFormat="1" applyFont="1" applyFill="1" applyBorder="1" applyAlignment="1" applyProtection="1">
      <alignment horizontal="right" vertical="top"/>
      <protection locked="0"/>
    </xf>
    <xf numFmtId="3" fontId="9" fillId="0" borderId="12" xfId="14" applyNumberFormat="1" applyFont="1" applyBorder="1" applyAlignment="1">
      <alignment horizontal="right" vertical="center" wrapText="1"/>
    </xf>
    <xf numFmtId="0" fontId="3" fillId="0" borderId="17" xfId="14" applyFont="1" applyBorder="1" applyAlignment="1">
      <alignment horizontal="left" vertical="center" wrapText="1"/>
    </xf>
    <xf numFmtId="49" fontId="2" fillId="0" borderId="18" xfId="14" applyNumberFormat="1" applyFont="1" applyBorder="1" applyAlignment="1">
      <alignment horizontal="center" vertical="center" wrapText="1"/>
    </xf>
    <xf numFmtId="3" fontId="3" fillId="0" borderId="18" xfId="14" applyNumberFormat="1" applyFont="1" applyBorder="1" applyAlignment="1">
      <alignment horizontal="right" vertical="center" wrapText="1"/>
    </xf>
    <xf numFmtId="3" fontId="3" fillId="0" borderId="19" xfId="14" applyNumberFormat="1" applyFont="1" applyBorder="1" applyAlignment="1">
      <alignment horizontal="right" vertical="center" wrapText="1"/>
    </xf>
    <xf numFmtId="0" fontId="2" fillId="0" borderId="20" xfId="14" applyFont="1" applyBorder="1" applyAlignment="1">
      <alignment horizontal="left" vertical="center" wrapText="1"/>
    </xf>
    <xf numFmtId="49" fontId="2" fillId="0" borderId="10" xfId="14" applyNumberFormat="1" applyFont="1" applyBorder="1" applyAlignment="1">
      <alignment horizontal="left" vertical="center" wrapText="1"/>
    </xf>
    <xf numFmtId="3" fontId="3" fillId="0" borderId="10" xfId="14" applyNumberFormat="1" applyFont="1" applyBorder="1" applyAlignment="1">
      <alignment horizontal="right" vertical="center" wrapText="1"/>
    </xf>
    <xf numFmtId="3" fontId="3" fillId="0" borderId="21" xfId="14" applyNumberFormat="1" applyFont="1" applyBorder="1" applyAlignment="1">
      <alignment horizontal="right" vertical="center" wrapText="1"/>
    </xf>
    <xf numFmtId="0" fontId="9" fillId="0" borderId="13" xfId="14" applyFont="1" applyBorder="1" applyAlignment="1">
      <alignment horizontal="right" vertical="center" wrapText="1"/>
    </xf>
    <xf numFmtId="49" fontId="9" fillId="0" borderId="11" xfId="14" applyNumberFormat="1" applyFont="1" applyBorder="1" applyAlignment="1">
      <alignment horizontal="center" vertical="center" wrapText="1"/>
    </xf>
    <xf numFmtId="3" fontId="9" fillId="0" borderId="11" xfId="14" applyNumberFormat="1" applyFont="1" applyBorder="1" applyAlignment="1">
      <alignment horizontal="right" vertical="center" wrapText="1"/>
    </xf>
    <xf numFmtId="3" fontId="9" fillId="0" borderId="14" xfId="14" applyNumberFormat="1" applyFont="1" applyBorder="1" applyAlignment="1">
      <alignment horizontal="right" vertical="center" wrapText="1"/>
    </xf>
    <xf numFmtId="0" fontId="2" fillId="0" borderId="15" xfId="14" applyFont="1" applyBorder="1" applyAlignment="1">
      <alignment horizontal="left" vertical="center" wrapText="1"/>
    </xf>
    <xf numFmtId="49" fontId="2" fillId="0" borderId="16" xfId="14" applyNumberFormat="1" applyFont="1" applyBorder="1" applyAlignment="1">
      <alignment horizontal="center" vertical="center" wrapText="1"/>
    </xf>
    <xf numFmtId="3" fontId="2" fillId="0" borderId="16" xfId="14" applyNumberFormat="1" applyFont="1" applyBorder="1" applyAlignment="1">
      <alignment horizontal="right" vertical="center" wrapText="1"/>
    </xf>
    <xf numFmtId="3" fontId="2" fillId="0" borderId="24" xfId="14" applyNumberFormat="1" applyFont="1" applyBorder="1" applyAlignment="1">
      <alignment horizontal="right" vertical="center" wrapText="1"/>
    </xf>
    <xf numFmtId="49" fontId="2" fillId="0" borderId="0" xfId="14" applyNumberFormat="1" applyFont="1" applyAlignment="1">
      <alignment horizontal="left" vertical="center" wrapText="1"/>
    </xf>
    <xf numFmtId="0" fontId="3" fillId="0" borderId="0" xfId="14" applyFont="1" applyAlignment="1">
      <alignment horizontal="right" vertical="center" wrapText="1"/>
    </xf>
    <xf numFmtId="0" fontId="3" fillId="0" borderId="0" xfId="14" applyFont="1" applyAlignment="1">
      <alignment horizontal="left" vertical="center" wrapText="1"/>
    </xf>
    <xf numFmtId="0" fontId="2" fillId="0" borderId="5" xfId="14" applyFont="1" applyBorder="1" applyAlignment="1">
      <alignment horizontal="left" vertical="center" wrapText="1"/>
    </xf>
    <xf numFmtId="0" fontId="3" fillId="0" borderId="11" xfId="14" applyFont="1" applyBorder="1" applyAlignment="1">
      <alignment horizontal="center"/>
    </xf>
    <xf numFmtId="0" fontId="3" fillId="0" borderId="14" xfId="14" applyFont="1" applyBorder="1" applyAlignment="1">
      <alignment horizontal="center"/>
    </xf>
    <xf numFmtId="49" fontId="2" fillId="0" borderId="7" xfId="14" applyNumberFormat="1" applyFont="1" applyBorder="1" applyAlignment="1">
      <alignment horizontal="left" vertical="center" wrapText="1"/>
    </xf>
    <xf numFmtId="0" fontId="3" fillId="0" borderId="7" xfId="14" applyFont="1" applyBorder="1" applyAlignment="1">
      <alignment horizontal="right" vertical="center" wrapText="1"/>
    </xf>
    <xf numFmtId="0" fontId="3" fillId="0" borderId="8" xfId="14" applyFont="1" applyBorder="1" applyAlignment="1">
      <alignment horizontal="right"/>
    </xf>
    <xf numFmtId="0" fontId="3" fillId="0" borderId="5" xfId="14" applyFont="1" applyBorder="1" applyAlignment="1">
      <alignment horizontal="right" vertical="center" wrapText="1"/>
    </xf>
    <xf numFmtId="1" fontId="3" fillId="0" borderId="5" xfId="14" applyNumberFormat="1" applyFont="1" applyBorder="1" applyAlignment="1">
      <alignment horizontal="right" vertical="center" wrapText="1"/>
    </xf>
    <xf numFmtId="1" fontId="3" fillId="0" borderId="12" xfId="14" applyNumberFormat="1" applyFont="1" applyBorder="1" applyAlignment="1">
      <alignment horizontal="right" vertical="center" wrapText="1"/>
    </xf>
    <xf numFmtId="0" fontId="3" fillId="0" borderId="12" xfId="14" applyFont="1" applyBorder="1" applyAlignment="1">
      <alignment horizontal="right" vertical="center" wrapText="1"/>
    </xf>
    <xf numFmtId="0" fontId="3" fillId="0" borderId="9" xfId="14" applyFont="1" applyBorder="1" applyAlignment="1">
      <alignment vertical="center" wrapText="1"/>
    </xf>
    <xf numFmtId="0" fontId="9" fillId="0" borderId="18" xfId="14" applyFont="1" applyBorder="1" applyAlignment="1">
      <alignment horizontal="right" vertical="center" wrapText="1"/>
    </xf>
    <xf numFmtId="1" fontId="9" fillId="0" borderId="18" xfId="14" applyNumberFormat="1" applyFont="1" applyBorder="1" applyAlignment="1">
      <alignment horizontal="right" vertical="center" wrapText="1"/>
    </xf>
    <xf numFmtId="0" fontId="9" fillId="0" borderId="19" xfId="14" applyFont="1" applyBorder="1" applyAlignment="1">
      <alignment horizontal="right" vertical="center" wrapText="1"/>
    </xf>
    <xf numFmtId="49" fontId="2" fillId="0" borderId="10" xfId="14" applyNumberFormat="1" applyFont="1" applyBorder="1" applyAlignment="1">
      <alignment horizontal="center" vertical="center" wrapText="1"/>
    </xf>
    <xf numFmtId="1" fontId="3" fillId="0" borderId="10" xfId="14" applyNumberFormat="1" applyFont="1" applyBorder="1" applyAlignment="1">
      <alignment horizontal="right" vertical="center" wrapText="1"/>
    </xf>
    <xf numFmtId="1" fontId="3" fillId="0" borderId="21" xfId="14" applyNumberFormat="1" applyFont="1" applyBorder="1" applyAlignment="1">
      <alignment horizontal="right"/>
    </xf>
    <xf numFmtId="49" fontId="5" fillId="0" borderId="5" xfId="14" applyNumberFormat="1" applyFont="1" applyBorder="1" applyAlignment="1">
      <alignment horizontal="center" vertical="center" wrapText="1"/>
    </xf>
    <xf numFmtId="0" fontId="2" fillId="0" borderId="13" xfId="14" applyFont="1" applyBorder="1" applyAlignment="1">
      <alignment horizontal="left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1" fontId="3" fillId="0" borderId="11" xfId="14" applyNumberFormat="1" applyFont="1" applyBorder="1" applyAlignment="1">
      <alignment horizontal="right" vertical="center" wrapText="1"/>
    </xf>
    <xf numFmtId="1" fontId="3" fillId="0" borderId="14" xfId="14" applyNumberFormat="1" applyFont="1" applyBorder="1" applyAlignment="1">
      <alignment horizontal="right"/>
    </xf>
    <xf numFmtId="1" fontId="3" fillId="0" borderId="7" xfId="14" applyNumberFormat="1" applyFont="1" applyBorder="1" applyAlignment="1">
      <alignment horizontal="right" vertical="center" wrapText="1"/>
    </xf>
    <xf numFmtId="1" fontId="3" fillId="0" borderId="8" xfId="14" applyNumberFormat="1" applyFont="1" applyBorder="1" applyAlignment="1">
      <alignment horizontal="right"/>
    </xf>
    <xf numFmtId="0" fontId="3" fillId="0" borderId="9" xfId="14" quotePrefix="1" applyFont="1" applyBorder="1" applyAlignment="1">
      <alignment horizontal="left" vertical="center" wrapText="1"/>
    </xf>
    <xf numFmtId="1" fontId="9" fillId="0" borderId="19" xfId="14" applyNumberFormat="1" applyFont="1" applyBorder="1" applyAlignment="1">
      <alignment horizontal="right" vertical="center" wrapText="1"/>
    </xf>
    <xf numFmtId="0" fontId="2" fillId="0" borderId="43" xfId="14" applyFont="1" applyBorder="1" applyAlignment="1">
      <alignment horizontal="left" vertical="center" wrapText="1"/>
    </xf>
    <xf numFmtId="49" fontId="2" fillId="0" borderId="44" xfId="14" applyNumberFormat="1" applyFont="1" applyBorder="1" applyAlignment="1">
      <alignment horizontal="center" vertical="center" wrapText="1"/>
    </xf>
    <xf numFmtId="1" fontId="2" fillId="0" borderId="44" xfId="14" applyNumberFormat="1" applyFont="1" applyBorder="1" applyAlignment="1">
      <alignment horizontal="right" vertical="center" wrapText="1"/>
    </xf>
    <xf numFmtId="1" fontId="2" fillId="0" borderId="45" xfId="14" applyNumberFormat="1" applyFont="1" applyBorder="1" applyAlignment="1">
      <alignment horizontal="right" vertical="center" wrapText="1"/>
    </xf>
    <xf numFmtId="49" fontId="3" fillId="0" borderId="0" xfId="14" applyNumberFormat="1" applyFont="1" applyAlignment="1">
      <alignment horizontal="center" vertical="center" wrapText="1"/>
    </xf>
    <xf numFmtId="1" fontId="3" fillId="0" borderId="0" xfId="14" applyNumberFormat="1" applyFont="1" applyAlignment="1">
      <alignment horizontal="left" vertical="center" wrapText="1"/>
    </xf>
    <xf numFmtId="1" fontId="3" fillId="0" borderId="0" xfId="14" applyNumberFormat="1" applyFont="1"/>
    <xf numFmtId="49" fontId="2" fillId="0" borderId="0" xfId="14" applyNumberFormat="1" applyFont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8" xfId="14" applyFont="1" applyBorder="1" applyAlignment="1">
      <alignment horizontal="center" vertical="center" wrapText="1"/>
    </xf>
    <xf numFmtId="0" fontId="2" fillId="0" borderId="0" xfId="12" applyFont="1" applyAlignment="1">
      <alignment horizontal="center"/>
    </xf>
    <xf numFmtId="0" fontId="3" fillId="0" borderId="6" xfId="14" applyFont="1" applyBorder="1" applyAlignment="1">
      <alignment horizontal="left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3" borderId="7" xfId="6" applyNumberFormat="1" applyFont="1" applyFill="1" applyBorder="1" applyAlignment="1" applyProtection="1">
      <alignment vertical="top"/>
      <protection locked="0"/>
    </xf>
    <xf numFmtId="1" fontId="3" fillId="0" borderId="12" xfId="14" applyNumberFormat="1" applyFont="1" applyBorder="1" applyAlignment="1">
      <alignment horizontal="right"/>
    </xf>
    <xf numFmtId="49" fontId="3" fillId="0" borderId="18" xfId="14" applyNumberFormat="1" applyFont="1" applyBorder="1" applyAlignment="1">
      <alignment horizontal="center" vertical="center" wrapText="1"/>
    </xf>
    <xf numFmtId="1" fontId="3" fillId="0" borderId="19" xfId="14" applyNumberFormat="1" applyFont="1" applyBorder="1" applyAlignment="1">
      <alignment horizontal="right"/>
    </xf>
    <xf numFmtId="0" fontId="9" fillId="0" borderId="43" xfId="14" applyFont="1" applyBorder="1" applyAlignment="1">
      <alignment horizontal="left" vertical="center" wrapText="1"/>
    </xf>
    <xf numFmtId="49" fontId="9" fillId="0" borderId="44" xfId="14" applyNumberFormat="1" applyFont="1" applyBorder="1" applyAlignment="1">
      <alignment horizontal="center" vertical="center" wrapText="1"/>
    </xf>
    <xf numFmtId="0" fontId="9" fillId="0" borderId="44" xfId="14" applyFont="1" applyBorder="1" applyAlignment="1">
      <alignment horizontal="right" vertical="center" wrapText="1"/>
    </xf>
    <xf numFmtId="0" fontId="9" fillId="0" borderId="45" xfId="14" applyFont="1" applyBorder="1" applyAlignment="1">
      <alignment horizontal="right" vertical="center" wrapText="1"/>
    </xf>
    <xf numFmtId="0" fontId="9" fillId="0" borderId="0" xfId="14" applyFont="1" applyAlignment="1">
      <alignment horizontal="left" vertical="center" wrapText="1"/>
    </xf>
    <xf numFmtId="49" fontId="9" fillId="0" borderId="0" xfId="14" applyNumberFormat="1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hidden="1"/>
    </xf>
    <xf numFmtId="49" fontId="3" fillId="0" borderId="0" xfId="12" applyNumberFormat="1" applyFont="1" applyAlignment="1">
      <alignment horizontal="centerContinuous" vertical="center"/>
    </xf>
    <xf numFmtId="0" fontId="2" fillId="0" borderId="0" xfId="6" applyFont="1" applyAlignment="1" applyProtection="1">
      <alignment horizontal="left"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left" vertical="center"/>
      <protection hidden="1"/>
    </xf>
    <xf numFmtId="0" fontId="2" fillId="0" borderId="7" xfId="15" applyFont="1" applyBorder="1" applyAlignment="1">
      <alignment horizontal="centerContinuous" vertical="center" wrapText="1"/>
    </xf>
    <xf numFmtId="0" fontId="2" fillId="0" borderId="8" xfId="15" applyFont="1" applyBorder="1" applyAlignment="1">
      <alignment horizontal="centerContinuous" vertical="center" wrapText="1"/>
    </xf>
    <xf numFmtId="166" fontId="2" fillId="0" borderId="5" xfId="1" applyNumberFormat="1" applyFont="1" applyBorder="1" applyAlignment="1" applyProtection="1">
      <alignment horizontal="centerContinuous" vertical="center" wrapText="1"/>
    </xf>
    <xf numFmtId="0" fontId="2" fillId="0" borderId="5" xfId="15" applyFont="1" applyBorder="1" applyAlignment="1">
      <alignment horizontal="center" vertical="center" wrapText="1"/>
    </xf>
    <xf numFmtId="0" fontId="3" fillId="0" borderId="13" xfId="15" applyFont="1" applyBorder="1" applyAlignment="1">
      <alignment horizontal="center" vertical="center" wrapText="1"/>
    </xf>
    <xf numFmtId="49" fontId="3" fillId="0" borderId="11" xfId="15" applyNumberFormat="1" applyFont="1" applyBorder="1" applyAlignment="1">
      <alignment horizontal="center" vertical="center" wrapText="1"/>
    </xf>
    <xf numFmtId="0" fontId="3" fillId="0" borderId="11" xfId="15" applyFont="1" applyBorder="1" applyAlignment="1">
      <alignment horizontal="center" vertical="center" wrapText="1"/>
    </xf>
    <xf numFmtId="0" fontId="3" fillId="0" borderId="14" xfId="15" applyFont="1" applyBorder="1" applyAlignment="1">
      <alignment horizontal="center" vertical="center" wrapText="1"/>
    </xf>
    <xf numFmtId="0" fontId="2" fillId="0" borderId="6" xfId="15" applyFont="1" applyBorder="1" applyAlignment="1">
      <alignment horizontal="left" vertical="center" wrapText="1"/>
    </xf>
    <xf numFmtId="49" fontId="2" fillId="0" borderId="7" xfId="15" applyNumberFormat="1" applyFont="1" applyBorder="1" applyAlignment="1">
      <alignment horizontal="left" vertical="center" wrapText="1"/>
    </xf>
    <xf numFmtId="3" fontId="3" fillId="0" borderId="7" xfId="15" applyNumberFormat="1" applyFont="1" applyBorder="1" applyAlignment="1">
      <alignment horizontal="right" vertical="center"/>
    </xf>
    <xf numFmtId="3" fontId="3" fillId="0" borderId="8" xfId="15" applyNumberFormat="1" applyFont="1" applyBorder="1" applyAlignment="1">
      <alignment horizontal="right" vertical="center"/>
    </xf>
    <xf numFmtId="0" fontId="3" fillId="0" borderId="9" xfId="15" applyFont="1" applyBorder="1" applyAlignment="1">
      <alignment horizontal="left" vertical="center" wrapText="1"/>
    </xf>
    <xf numFmtId="49" fontId="3" fillId="0" borderId="5" xfId="15" applyNumberFormat="1" applyFont="1" applyBorder="1" applyAlignment="1">
      <alignment horizontal="center" vertical="center" wrapText="1"/>
    </xf>
    <xf numFmtId="3" fontId="3" fillId="3" borderId="5" xfId="6" applyNumberFormat="1" applyFont="1" applyFill="1" applyBorder="1" applyAlignment="1" applyProtection="1">
      <alignment horizontal="right" vertical="center"/>
      <protection locked="0"/>
    </xf>
    <xf numFmtId="3" fontId="2" fillId="0" borderId="12" xfId="15" applyNumberFormat="1" applyFont="1" applyBorder="1" applyAlignment="1">
      <alignment horizontal="right" vertical="center"/>
    </xf>
    <xf numFmtId="0" fontId="9" fillId="0" borderId="17" xfId="15" applyFont="1" applyBorder="1" applyAlignment="1">
      <alignment horizontal="right" vertical="center" wrapText="1"/>
    </xf>
    <xf numFmtId="49" fontId="9" fillId="0" borderId="18" xfId="15" applyNumberFormat="1" applyFont="1" applyBorder="1" applyAlignment="1">
      <alignment horizontal="center" vertical="center" wrapText="1"/>
    </xf>
    <xf numFmtId="3" fontId="9" fillId="0" borderId="18" xfId="15" applyNumberFormat="1" applyFont="1" applyBorder="1" applyAlignment="1">
      <alignment horizontal="right" vertical="center"/>
    </xf>
    <xf numFmtId="3" fontId="9" fillId="0" borderId="19" xfId="15" applyNumberFormat="1" applyFont="1" applyBorder="1" applyAlignment="1">
      <alignment horizontal="right" vertical="center"/>
    </xf>
    <xf numFmtId="0" fontId="2" fillId="0" borderId="20" xfId="15" applyFont="1" applyBorder="1" applyAlignment="1">
      <alignment horizontal="left" vertical="center" wrapText="1"/>
    </xf>
    <xf numFmtId="49" fontId="2" fillId="0" borderId="10" xfId="15" applyNumberFormat="1" applyFont="1" applyBorder="1" applyAlignment="1">
      <alignment horizontal="center" vertical="center" wrapText="1"/>
    </xf>
    <xf numFmtId="3" fontId="3" fillId="0" borderId="10" xfId="15" applyNumberFormat="1" applyFont="1" applyBorder="1" applyAlignment="1">
      <alignment horizontal="right" vertical="center"/>
    </xf>
    <xf numFmtId="3" fontId="2" fillId="0" borderId="21" xfId="15" applyNumberFormat="1" applyFont="1" applyBorder="1" applyAlignment="1">
      <alignment horizontal="right" vertical="center"/>
    </xf>
    <xf numFmtId="1" fontId="3" fillId="0" borderId="0" xfId="12" applyNumberFormat="1" applyFont="1"/>
    <xf numFmtId="0" fontId="3" fillId="0" borderId="9" xfId="15" applyFont="1" applyBorder="1" applyAlignment="1">
      <alignment vertical="center" wrapText="1"/>
    </xf>
    <xf numFmtId="0" fontId="2" fillId="0" borderId="0" xfId="15" applyFont="1" applyAlignment="1">
      <alignment horizontal="right" vertical="center" wrapText="1"/>
    </xf>
    <xf numFmtId="49" fontId="2" fillId="0" borderId="0" xfId="15" applyNumberFormat="1" applyFont="1" applyAlignment="1">
      <alignment horizontal="right" vertical="center" wrapText="1"/>
    </xf>
    <xf numFmtId="0" fontId="3" fillId="0" borderId="0" xfId="15" applyFont="1" applyAlignment="1">
      <alignment horizontal="left" vertical="center" wrapText="1"/>
    </xf>
    <xf numFmtId="1" fontId="3" fillId="0" borderId="0" xfId="15" applyNumberFormat="1" applyFont="1" applyAlignment="1">
      <alignment horizontal="left" vertical="center" wrapText="1"/>
    </xf>
    <xf numFmtId="0" fontId="3" fillId="0" borderId="0" xfId="15" applyFont="1" applyAlignment="1">
      <alignment vertical="center" wrapText="1"/>
    </xf>
    <xf numFmtId="49" fontId="3" fillId="0" borderId="0" xfId="15" applyNumberFormat="1" applyFont="1" applyAlignment="1">
      <alignment vertical="center" wrapText="1"/>
    </xf>
    <xf numFmtId="1" fontId="3" fillId="0" borderId="0" xfId="15" applyNumberFormat="1" applyFont="1" applyAlignment="1">
      <alignment vertical="center" wrapText="1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7" xfId="13" applyFont="1" applyBorder="1" applyAlignment="1">
      <alignment horizontal="center" vertical="center" wrapText="1"/>
    </xf>
    <xf numFmtId="0" fontId="2" fillId="0" borderId="38" xfId="13" applyFont="1" applyBorder="1" applyAlignment="1">
      <alignment horizontal="center" vertical="center" wrapText="1"/>
    </xf>
    <xf numFmtId="0" fontId="2" fillId="0" borderId="39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49" fontId="2" fillId="0" borderId="27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27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28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0" fontId="2" fillId="0" borderId="9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1" fontId="2" fillId="0" borderId="7" xfId="14" applyNumberFormat="1" applyFont="1" applyBorder="1" applyAlignment="1">
      <alignment horizontal="center" vertical="center" wrapText="1"/>
    </xf>
    <xf numFmtId="1" fontId="2" fillId="0" borderId="5" xfId="14" applyNumberFormat="1" applyFont="1" applyBorder="1" applyAlignment="1">
      <alignment horizontal="center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8" xfId="14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49" fontId="5" fillId="0" borderId="0" xfId="14" applyNumberFormat="1" applyFont="1" applyAlignment="1">
      <alignment horizontal="left" vertical="center" wrapText="1"/>
    </xf>
    <xf numFmtId="0" fontId="3" fillId="0" borderId="0" xfId="6" applyFont="1" applyAlignment="1" applyProtection="1">
      <alignment vertical="center"/>
      <protection locked="0"/>
    </xf>
    <xf numFmtId="0" fontId="2" fillId="0" borderId="6" xfId="15" applyFont="1" applyBorder="1" applyAlignment="1">
      <alignment horizontal="center" vertical="center" wrapText="1"/>
    </xf>
    <xf numFmtId="0" fontId="2" fillId="0" borderId="9" xfId="15" applyFont="1" applyBorder="1" applyAlignment="1">
      <alignment horizontal="center" vertical="center" wrapText="1"/>
    </xf>
    <xf numFmtId="49" fontId="2" fillId="0" borderId="7" xfId="15" applyNumberFormat="1" applyFont="1" applyBorder="1" applyAlignment="1">
      <alignment horizontal="center" vertical="center" wrapText="1"/>
    </xf>
    <xf numFmtId="49" fontId="2" fillId="0" borderId="5" xfId="15" applyNumberFormat="1" applyFont="1" applyBorder="1" applyAlignment="1">
      <alignment horizontal="center" vertical="center" wrapText="1"/>
    </xf>
    <xf numFmtId="0" fontId="2" fillId="0" borderId="5" xfId="15" applyFont="1" applyBorder="1" applyAlignment="1">
      <alignment horizontal="center" vertical="center" wrapText="1"/>
    </xf>
    <xf numFmtId="166" fontId="2" fillId="0" borderId="12" xfId="1" applyNumberFormat="1" applyFont="1" applyBorder="1" applyAlignment="1" applyProtection="1">
      <alignment horizontal="center" vertical="center" wrapText="1"/>
    </xf>
    <xf numFmtId="49" fontId="5" fillId="0" borderId="0" xfId="15" applyNumberFormat="1" applyFont="1" applyAlignment="1">
      <alignment horizontal="left" vertical="top" wrapText="1"/>
    </xf>
    <xf numFmtId="0" fontId="3" fillId="0" borderId="0" xfId="6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14" xr:uid="{86130870-F1EC-4C6F-A598-1ACF100B245F}"/>
    <cellStyle name="Normal_El. 7.4" xfId="15" xr:uid="{3731CC00-8960-49F8-A321-5F86D4A5F35D}"/>
    <cellStyle name="Normal_El.7.2" xfId="13" xr:uid="{60B52D16-DAF9-4187-828A-9A7AE5D356B0}"/>
    <cellStyle name="Normal_Spravki_kod" xfId="12" xr:uid="{4EB94737-FABC-4021-8C2D-D0CAD1B5B72F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A33" sqref="A33"/>
    </sheetView>
  </sheetViews>
  <sheetFormatPr defaultColWidth="9.1328125" defaultRowHeight="15.4"/>
  <cols>
    <col min="1" max="1" width="30.73046875" style="373" customWidth="1"/>
    <col min="2" max="2" width="65.73046875" style="373" customWidth="1"/>
    <col min="3" max="3" width="4.1328125" style="373" customWidth="1"/>
    <col min="4" max="4" width="4" style="373" customWidth="1"/>
    <col min="5" max="26" width="9.1328125" style="373"/>
    <col min="27" max="27" width="9.86328125" style="373" bestFit="1" customWidth="1"/>
    <col min="28" max="16384" width="9.1328125" style="373"/>
  </cols>
  <sheetData>
    <row r="1" spans="1:27">
      <c r="A1" s="1" t="s">
        <v>0</v>
      </c>
      <c r="B1" s="2"/>
      <c r="Z1" s="383">
        <v>1</v>
      </c>
      <c r="AA1" s="384">
        <f>IF(ISBLANK(_endDate),"",_endDate)</f>
        <v>45838</v>
      </c>
    </row>
    <row r="2" spans="1:27">
      <c r="A2" s="372" t="s">
        <v>911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45863</v>
      </c>
    </row>
    <row r="3" spans="1:27">
      <c r="A3" s="369" t="s">
        <v>889</v>
      </c>
      <c r="B3" s="370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Стефка Левиджова</v>
      </c>
    </row>
    <row r="4" spans="1:27">
      <c r="A4" s="367" t="s">
        <v>912</v>
      </c>
      <c r="B4" s="368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45">
      <c r="A5" s="371" t="s">
        <v>913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45838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45863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1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901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890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900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902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908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903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903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1" t="s">
        <v>909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4" t="s">
        <v>904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5" t="s">
        <v>905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99" t="s">
        <v>910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906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907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FD103FA1-6820-4500-9139-E8EED4642E9C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9553DC4-D097-4119-9269-C91D09027DF7}">
      <formula1>_consolidation</formula1>
    </dataValidation>
  </dataValidations>
  <hyperlinks>
    <hyperlink ref="B25" r:id="rId1" xr:uid="{25D141F9-95EB-48A5-B165-84CA986D4B2A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zoomScale="85" zoomScaleNormal="85" zoomScaleSheetLayoutView="85" workbookViewId="0">
      <selection activeCell="G62" sqref="G62:G69"/>
    </sheetView>
  </sheetViews>
  <sheetFormatPr defaultColWidth="9.265625" defaultRowHeight="15.4"/>
  <cols>
    <col min="1" max="1" width="70.73046875" style="31" customWidth="1"/>
    <col min="2" max="2" width="10.73046875" style="31" customWidth="1"/>
    <col min="3" max="4" width="15.73046875" style="31" customWidth="1"/>
    <col min="5" max="5" width="70.73046875" style="31" customWidth="1"/>
    <col min="6" max="6" width="10.73046875" style="279" customWidth="1"/>
    <col min="7" max="7" width="15.73046875" style="31" customWidth="1"/>
    <col min="8" max="8" width="15.73046875" style="29" customWidth="1"/>
    <col min="9" max="9" width="3.3984375" style="29" customWidth="1"/>
    <col min="10" max="16384" width="9.26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"СПИДИ"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131371780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30.06.2025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5.7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0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5.7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/>
      <c r="D12" s="96"/>
      <c r="E12" s="56" t="s">
        <v>39</v>
      </c>
      <c r="F12" s="59" t="s">
        <v>40</v>
      </c>
      <c r="G12" s="96">
        <v>5378</v>
      </c>
      <c r="H12" s="96">
        <v>5378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63496</v>
      </c>
      <c r="D13" s="96">
        <v>66556</v>
      </c>
      <c r="E13" s="56" t="s">
        <v>43</v>
      </c>
      <c r="F13" s="59" t="s">
        <v>44</v>
      </c>
      <c r="G13" s="96">
        <v>5378</v>
      </c>
      <c r="H13" s="96">
        <v>5378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14354</v>
      </c>
      <c r="D14" s="96">
        <v>15903</v>
      </c>
      <c r="E14" s="56" t="s">
        <v>47</v>
      </c>
      <c r="F14" s="59" t="s">
        <v>48</v>
      </c>
      <c r="G14" s="96"/>
      <c r="H14" s="96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6"/>
      <c r="E15" s="99" t="s">
        <v>51</v>
      </c>
      <c r="F15" s="59" t="s">
        <v>52</v>
      </c>
      <c r="G15" s="96"/>
      <c r="H15" s="96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34420</v>
      </c>
      <c r="D16" s="96">
        <v>36266</v>
      </c>
      <c r="E16" s="99" t="s">
        <v>55</v>
      </c>
      <c r="F16" s="59" t="s">
        <v>56</v>
      </c>
      <c r="G16" s="96"/>
      <c r="H16" s="96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/>
      <c r="D17" s="96"/>
      <c r="E17" s="99" t="s">
        <v>59</v>
      </c>
      <c r="F17" s="59" t="s">
        <v>60</v>
      </c>
      <c r="G17" s="96"/>
      <c r="H17" s="96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0.75">
      <c r="A18" s="56" t="s">
        <v>61</v>
      </c>
      <c r="B18" s="58" t="s">
        <v>62</v>
      </c>
      <c r="C18" s="96"/>
      <c r="D18" s="96"/>
      <c r="E18" s="222" t="s">
        <v>63</v>
      </c>
      <c r="F18" s="221" t="s">
        <v>64</v>
      </c>
      <c r="G18" s="311">
        <f>G12+G15+G16+G17</f>
        <v>5378</v>
      </c>
      <c r="H18" s="312">
        <f>H12+H15+H16+H17</f>
        <v>5378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>
        <v>23325</v>
      </c>
      <c r="D19" s="96">
        <v>20597</v>
      </c>
      <c r="E19" s="64" t="s">
        <v>67</v>
      </c>
      <c r="F19" s="60"/>
      <c r="G19" s="313"/>
      <c r="H19" s="31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3" t="s">
        <v>68</v>
      </c>
      <c r="B20" s="61" t="s">
        <v>69</v>
      </c>
      <c r="C20" s="299">
        <f>SUM(C12:C19)</f>
        <v>135595</v>
      </c>
      <c r="D20" s="300">
        <f>SUM(D12:D19)</f>
        <v>139322</v>
      </c>
      <c r="E20" s="56" t="s">
        <v>70</v>
      </c>
      <c r="F20" s="59" t="s">
        <v>71</v>
      </c>
      <c r="G20" s="96">
        <v>19565</v>
      </c>
      <c r="H20" s="96">
        <v>19565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6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-1076</v>
      </c>
      <c r="H22" s="297">
        <f>SUM(H23:H25)</f>
        <v>-1063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779</v>
      </c>
      <c r="H23" s="96">
        <v>779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>
        <v>4423</v>
      </c>
      <c r="D24" s="96">
        <v>5269</v>
      </c>
      <c r="E24" s="101" t="s">
        <v>85</v>
      </c>
      <c r="F24" s="59" t="s">
        <v>86</v>
      </c>
      <c r="G24" s="96"/>
      <c r="H24" s="96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4944</v>
      </c>
      <c r="D25" s="96">
        <v>4645</v>
      </c>
      <c r="E25" s="56" t="s">
        <v>89</v>
      </c>
      <c r="F25" s="59" t="s">
        <v>90</v>
      </c>
      <c r="G25" s="96">
        <v>-1855</v>
      </c>
      <c r="H25" s="96">
        <v>-1842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6"/>
      <c r="E26" s="225" t="s">
        <v>93</v>
      </c>
      <c r="F26" s="60" t="s">
        <v>94</v>
      </c>
      <c r="G26" s="299">
        <f>G20+G21+G22</f>
        <v>18489</v>
      </c>
      <c r="H26" s="300">
        <f>H20+H21+H22</f>
        <v>18502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>
        <v>18399</v>
      </c>
      <c r="D27" s="96">
        <v>18399</v>
      </c>
      <c r="E27" s="64" t="s">
        <v>97</v>
      </c>
      <c r="F27" s="60"/>
      <c r="G27" s="313"/>
      <c r="H27" s="314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3" t="s">
        <v>98</v>
      </c>
      <c r="B28" s="61" t="s">
        <v>99</v>
      </c>
      <c r="C28" s="299">
        <f>SUM(C24:C27)</f>
        <v>27766</v>
      </c>
      <c r="D28" s="300">
        <f>SUM(D24:D27)</f>
        <v>28313</v>
      </c>
      <c r="E28" s="101" t="s">
        <v>100</v>
      </c>
      <c r="F28" s="59" t="s">
        <v>101</v>
      </c>
      <c r="G28" s="297">
        <f>SUM(G29:G31)</f>
        <v>50810</v>
      </c>
      <c r="H28" s="298">
        <f>SUM(H29:H31)</f>
        <v>50909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50810</v>
      </c>
      <c r="H29" s="96">
        <v>50909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6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6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22417</v>
      </c>
      <c r="H32" s="96">
        <v>33242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73227</v>
      </c>
      <c r="H34" s="300">
        <f>H28+H32+H33</f>
        <v>84151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97094</v>
      </c>
      <c r="H37" s="302">
        <f>H26+H18+H34</f>
        <v>108031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5.7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5.7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68043</v>
      </c>
      <c r="H45" s="96">
        <v>72582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6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6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6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613</v>
      </c>
      <c r="H49" s="96">
        <v>2390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68656</v>
      </c>
      <c r="H50" s="298">
        <f>SUM(H44:H49)</f>
        <v>74972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>
        <v>2420</v>
      </c>
      <c r="D51" s="95">
        <v>3302</v>
      </c>
      <c r="E51" s="56"/>
      <c r="F51" s="59"/>
      <c r="G51" s="297"/>
      <c r="H51" s="298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3" t="s">
        <v>173</v>
      </c>
      <c r="B52" s="61" t="s">
        <v>174</v>
      </c>
      <c r="C52" s="299">
        <f>SUM(C48:C51)</f>
        <v>2420</v>
      </c>
      <c r="D52" s="300">
        <f>SUM(D48:D51)</f>
        <v>3302</v>
      </c>
      <c r="E52" s="100" t="s">
        <v>175</v>
      </c>
      <c r="F52" s="60" t="s">
        <v>176</v>
      </c>
      <c r="G52" s="96"/>
      <c r="H52" s="9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44</v>
      </c>
      <c r="H54" s="95">
        <v>44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9">
        <v>944</v>
      </c>
      <c r="D55" s="220">
        <v>1648</v>
      </c>
      <c r="E55" s="56" t="s">
        <v>186</v>
      </c>
      <c r="F55" s="60" t="s">
        <v>187</v>
      </c>
      <c r="G55" s="96"/>
      <c r="H55" s="95"/>
    </row>
    <row r="56" spans="1:28" ht="15.75" thickBot="1">
      <c r="A56" s="216" t="s">
        <v>188</v>
      </c>
      <c r="B56" s="107" t="s">
        <v>189</v>
      </c>
      <c r="C56" s="303">
        <f>C20+C21+C22+C28+C33+C46+C52+C54+C55</f>
        <v>166725</v>
      </c>
      <c r="D56" s="304">
        <f>D20+D21+D22+D28+D33+D46+D52+D54+D55</f>
        <v>172585</v>
      </c>
      <c r="E56" s="64" t="s">
        <v>190</v>
      </c>
      <c r="F56" s="63" t="s">
        <v>191</v>
      </c>
      <c r="G56" s="301">
        <f>G50+G52+G53+G54+G55</f>
        <v>68700</v>
      </c>
      <c r="H56" s="302">
        <f>H50+H52+H53+H54+H55</f>
        <v>75016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0.75">
      <c r="A59" s="56" t="s">
        <v>195</v>
      </c>
      <c r="B59" s="58" t="s">
        <v>196</v>
      </c>
      <c r="C59" s="96">
        <v>1323</v>
      </c>
      <c r="D59" s="95">
        <v>1212</v>
      </c>
      <c r="E59" s="100" t="s">
        <v>197</v>
      </c>
      <c r="F59" s="227" t="s">
        <v>198</v>
      </c>
      <c r="G59" s="96">
        <v>28471</v>
      </c>
      <c r="H59" s="96">
        <v>25598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6"/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37676</v>
      </c>
      <c r="H61" s="297">
        <f>SUM(H62:H68)</f>
        <v>58341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474</v>
      </c>
      <c r="H62" s="96">
        <v>1420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6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18901</v>
      </c>
      <c r="H64" s="96">
        <v>33921</v>
      </c>
      <c r="M64" s="62"/>
    </row>
    <row r="65" spans="1:13">
      <c r="A65" s="223" t="s">
        <v>68</v>
      </c>
      <c r="B65" s="61" t="s">
        <v>219</v>
      </c>
      <c r="C65" s="299">
        <f>SUM(C59:C64)</f>
        <v>1323</v>
      </c>
      <c r="D65" s="300">
        <f>SUM(D59:D64)</f>
        <v>1212</v>
      </c>
      <c r="E65" s="56" t="s">
        <v>220</v>
      </c>
      <c r="F65" s="59" t="s">
        <v>221</v>
      </c>
      <c r="G65" s="96"/>
      <c r="H65" s="96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10179</v>
      </c>
      <c r="H66" s="96">
        <v>15574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3100</v>
      </c>
      <c r="H67" s="96">
        <v>3291</v>
      </c>
    </row>
    <row r="68" spans="1:13">
      <c r="A68" s="56" t="s">
        <v>227</v>
      </c>
      <c r="B68" s="58" t="s">
        <v>228</v>
      </c>
      <c r="C68" s="96">
        <v>27350</v>
      </c>
      <c r="D68" s="96">
        <v>17674</v>
      </c>
      <c r="E68" s="56" t="s">
        <v>229</v>
      </c>
      <c r="F68" s="59" t="s">
        <v>230</v>
      </c>
      <c r="G68" s="96">
        <v>5022</v>
      </c>
      <c r="H68" s="96">
        <v>4135</v>
      </c>
    </row>
    <row r="69" spans="1:13">
      <c r="A69" s="56" t="s">
        <v>231</v>
      </c>
      <c r="B69" s="58" t="s">
        <v>232</v>
      </c>
      <c r="C69" s="96">
        <v>44805</v>
      </c>
      <c r="D69" s="96">
        <v>44511</v>
      </c>
      <c r="E69" s="100" t="s">
        <v>95</v>
      </c>
      <c r="F69" s="59" t="s">
        <v>233</v>
      </c>
      <c r="G69" s="96">
        <v>46417</v>
      </c>
      <c r="H69" s="96">
        <v>11666</v>
      </c>
    </row>
    <row r="70" spans="1:13">
      <c r="A70" s="56" t="s">
        <v>234</v>
      </c>
      <c r="B70" s="58" t="s">
        <v>235</v>
      </c>
      <c r="C70" s="96"/>
      <c r="D70" s="96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6"/>
      <c r="E71" s="215" t="s">
        <v>63</v>
      </c>
      <c r="F71" s="60" t="s">
        <v>240</v>
      </c>
      <c r="G71" s="299">
        <f>G59+G60+G61+G69+G70</f>
        <v>112564</v>
      </c>
      <c r="H71" s="300">
        <f>H59+H60+H61+H69+H70</f>
        <v>95605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940</v>
      </c>
      <c r="D73" s="96">
        <v>1056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6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4422</v>
      </c>
      <c r="D75" s="96">
        <v>4301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77517</v>
      </c>
      <c r="D76" s="300">
        <f>SUM(D68:D75)</f>
        <v>67542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112564</v>
      </c>
      <c r="H79" s="302">
        <f>H71+H73+H75+H77</f>
        <v>95605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24</v>
      </c>
      <c r="D88" s="96">
        <v>54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32604</v>
      </c>
      <c r="D89" s="96">
        <v>37094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>
        <v>165</v>
      </c>
      <c r="D90" s="96">
        <v>165</v>
      </c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6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32793</v>
      </c>
      <c r="D92" s="300">
        <f>SUM(D88:D91)</f>
        <v>37313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5.75" thickBot="1">
      <c r="A94" s="216" t="s">
        <v>284</v>
      </c>
      <c r="B94" s="107" t="s">
        <v>285</v>
      </c>
      <c r="C94" s="303">
        <f>C65+C76+C85+C92+C93</f>
        <v>111633</v>
      </c>
      <c r="D94" s="304">
        <f>D65+D76+D85+D92+D93</f>
        <v>106067</v>
      </c>
      <c r="E94" s="124"/>
      <c r="F94" s="125"/>
      <c r="G94" s="324"/>
      <c r="H94" s="325"/>
      <c r="M94" s="62"/>
    </row>
    <row r="95" spans="1:13" ht="30.4" thickBot="1">
      <c r="A95" s="228" t="s">
        <v>286</v>
      </c>
      <c r="B95" s="229" t="s">
        <v>287</v>
      </c>
      <c r="C95" s="305">
        <f>C94+C56</f>
        <v>278358</v>
      </c>
      <c r="D95" s="306">
        <f>D94+D56</f>
        <v>278652</v>
      </c>
      <c r="E95" s="126" t="s">
        <v>288</v>
      </c>
      <c r="F95" s="230" t="s">
        <v>289</v>
      </c>
      <c r="G95" s="305">
        <f>G37+G40+G56+G79</f>
        <v>278358</v>
      </c>
      <c r="H95" s="306">
        <f>H37+H40+H56+H79</f>
        <v>278652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609">
        <f>pdeReportingDate</f>
        <v>45863</v>
      </c>
      <c r="C98" s="609"/>
      <c r="D98" s="609"/>
      <c r="E98" s="609"/>
      <c r="F98" s="609"/>
      <c r="G98" s="609"/>
      <c r="H98" s="609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610" t="str">
        <f>authorName</f>
        <v>Стефка Левиджова</v>
      </c>
      <c r="C100" s="610"/>
      <c r="D100" s="610"/>
      <c r="E100" s="610"/>
      <c r="F100" s="610"/>
      <c r="G100" s="610"/>
      <c r="H100" s="610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380"/>
      <c r="B103" s="608" t="s">
        <v>291</v>
      </c>
      <c r="C103" s="608"/>
      <c r="D103" s="608"/>
      <c r="E103" s="608"/>
      <c r="M103" s="62"/>
    </row>
    <row r="104" spans="1:13" ht="21.75" customHeight="1">
      <c r="A104" s="380"/>
      <c r="B104" s="608" t="s">
        <v>291</v>
      </c>
      <c r="C104" s="608"/>
      <c r="D104" s="608"/>
      <c r="E104" s="608"/>
    </row>
    <row r="105" spans="1:13" ht="21.75" customHeight="1">
      <c r="A105" s="380"/>
      <c r="B105" s="608" t="s">
        <v>291</v>
      </c>
      <c r="C105" s="608"/>
      <c r="D105" s="608"/>
      <c r="E105" s="608"/>
      <c r="M105" s="62"/>
    </row>
    <row r="106" spans="1:13" ht="21.75" customHeight="1">
      <c r="A106" s="380"/>
      <c r="B106" s="608" t="s">
        <v>291</v>
      </c>
      <c r="C106" s="608"/>
      <c r="D106" s="608"/>
      <c r="E106" s="608"/>
    </row>
    <row r="107" spans="1:13" ht="21.75" customHeight="1">
      <c r="A107" s="380"/>
      <c r="B107" s="608"/>
      <c r="C107" s="608"/>
      <c r="D107" s="608"/>
      <c r="E107" s="608"/>
      <c r="M107" s="62"/>
    </row>
    <row r="108" spans="1:13" ht="21.75" customHeight="1">
      <c r="A108" s="380"/>
      <c r="B108" s="608"/>
      <c r="C108" s="608"/>
      <c r="D108" s="608"/>
      <c r="E108" s="608"/>
    </row>
    <row r="109" spans="1:13" ht="21.75" customHeight="1">
      <c r="A109" s="380"/>
      <c r="B109" s="608"/>
      <c r="C109" s="608"/>
      <c r="D109" s="608"/>
      <c r="E109" s="608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4:D27 G77:H77 G75:H75 G73:H73 C54:D55 C21:D22 C12:D19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="80" zoomScaleNormal="70" zoomScaleSheetLayoutView="80" workbookViewId="0">
      <selection activeCell="G16" sqref="G16"/>
    </sheetView>
  </sheetViews>
  <sheetFormatPr defaultColWidth="9.265625" defaultRowHeight="15.4"/>
  <cols>
    <col min="1" max="1" width="50.73046875" style="26" customWidth="1"/>
    <col min="2" max="2" width="10.73046875" style="26" customWidth="1"/>
    <col min="3" max="4" width="15.73046875" style="25" customWidth="1"/>
    <col min="5" max="5" width="50.73046875" style="26" customWidth="1"/>
    <col min="6" max="6" width="10.73046875" style="26" customWidth="1"/>
    <col min="7" max="8" width="15.73046875" style="25" customWidth="1"/>
    <col min="9" max="16384" width="9.26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"СПИДИ"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131371780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30.06.2025 г.</v>
      </c>
      <c r="B6" s="13"/>
      <c r="C6" s="13"/>
      <c r="D6" s="13"/>
      <c r="E6" s="11"/>
      <c r="F6" s="47"/>
      <c r="G6" s="50"/>
      <c r="H6" s="11"/>
    </row>
    <row r="7" spans="1:9" ht="15.75" thickBot="1">
      <c r="A7" s="24"/>
      <c r="B7" s="11"/>
      <c r="G7" s="11"/>
      <c r="H7" s="27" t="s">
        <v>23</v>
      </c>
    </row>
    <row r="8" spans="1:9" ht="30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5.7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5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8388</v>
      </c>
      <c r="D12" s="210">
        <v>9250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143410</v>
      </c>
      <c r="D13" s="210">
        <v>139861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21991</v>
      </c>
      <c r="D14" s="210">
        <v>19341</v>
      </c>
      <c r="E14" s="93" t="s">
        <v>309</v>
      </c>
      <c r="F14" s="137" t="s">
        <v>310</v>
      </c>
      <c r="G14" s="210">
        <v>254056</v>
      </c>
      <c r="H14" s="210">
        <v>247868</v>
      </c>
    </row>
    <row r="15" spans="1:9">
      <c r="A15" s="93" t="s">
        <v>311</v>
      </c>
      <c r="B15" s="91" t="s">
        <v>312</v>
      </c>
      <c r="C15" s="210">
        <v>48166</v>
      </c>
      <c r="D15" s="210">
        <v>46114</v>
      </c>
      <c r="E15" s="93" t="s">
        <v>95</v>
      </c>
      <c r="F15" s="137" t="s">
        <v>313</v>
      </c>
      <c r="G15" s="210">
        <v>7152</v>
      </c>
      <c r="H15" s="210">
        <v>5264</v>
      </c>
    </row>
    <row r="16" spans="1:9">
      <c r="A16" s="93" t="s">
        <v>314</v>
      </c>
      <c r="B16" s="91" t="s">
        <v>315</v>
      </c>
      <c r="C16" s="210">
        <v>9940</v>
      </c>
      <c r="D16" s="210">
        <v>9658</v>
      </c>
      <c r="E16" s="133" t="s">
        <v>68</v>
      </c>
      <c r="F16" s="159" t="s">
        <v>316</v>
      </c>
      <c r="G16" s="326">
        <f>SUM(G12:G15)</f>
        <v>261208</v>
      </c>
      <c r="H16" s="327">
        <f>SUM(H12:H15)</f>
        <v>253132</v>
      </c>
    </row>
    <row r="17" spans="1:8" ht="30.75">
      <c r="A17" s="93" t="s">
        <v>317</v>
      </c>
      <c r="B17" s="91" t="s">
        <v>318</v>
      </c>
      <c r="C17" s="210"/>
      <c r="D17" s="210"/>
      <c r="E17" s="93"/>
      <c r="F17" s="134"/>
      <c r="G17" s="89"/>
      <c r="H17" s="139"/>
    </row>
    <row r="18" spans="1:8" ht="30.75">
      <c r="A18" s="93" t="s">
        <v>319</v>
      </c>
      <c r="B18" s="91" t="s">
        <v>320</v>
      </c>
      <c r="C18" s="210"/>
      <c r="D18" s="210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2798</v>
      </c>
      <c r="D19" s="210">
        <v>3338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0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0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234693</v>
      </c>
      <c r="D22" s="327">
        <f>SUM(D12:D18)+D19</f>
        <v>227562</v>
      </c>
      <c r="E22" s="93" t="s">
        <v>333</v>
      </c>
      <c r="F22" s="134" t="s">
        <v>334</v>
      </c>
      <c r="G22" s="210">
        <v>454</v>
      </c>
      <c r="H22" s="211">
        <v>518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0.7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0.75">
      <c r="A25" s="93" t="s">
        <v>340</v>
      </c>
      <c r="B25" s="134" t="s">
        <v>341</v>
      </c>
      <c r="C25" s="210">
        <v>1087</v>
      </c>
      <c r="D25" s="211">
        <v>1534</v>
      </c>
      <c r="E25" s="93" t="s">
        <v>342</v>
      </c>
      <c r="F25" s="134" t="s">
        <v>343</v>
      </c>
      <c r="G25" s="210"/>
      <c r="H25" s="211"/>
    </row>
    <row r="26" spans="1:8" ht="30.7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0.7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454</v>
      </c>
      <c r="H27" s="327">
        <f>SUM(H22:H26)</f>
        <v>518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1087</v>
      </c>
      <c r="D29" s="327">
        <f>SUM(D25:D28)</f>
        <v>1534</v>
      </c>
      <c r="E29" s="93"/>
      <c r="F29" s="90"/>
      <c r="G29" s="89"/>
      <c r="H29" s="139"/>
    </row>
    <row r="30" spans="1:8" ht="15.75" thickBot="1">
      <c r="A30" s="150"/>
      <c r="B30" s="151"/>
      <c r="C30" s="162"/>
      <c r="D30" s="163"/>
      <c r="E30" s="152"/>
      <c r="F30" s="160"/>
      <c r="G30" s="154"/>
      <c r="H30" s="155"/>
    </row>
    <row r="31" spans="1:8" ht="30">
      <c r="A31" s="146" t="s">
        <v>353</v>
      </c>
      <c r="B31" s="128" t="s">
        <v>354</v>
      </c>
      <c r="C31" s="148">
        <f>C29+C22</f>
        <v>235780</v>
      </c>
      <c r="D31" s="149">
        <f>D29+D22</f>
        <v>229096</v>
      </c>
      <c r="E31" s="146" t="s">
        <v>355</v>
      </c>
      <c r="F31" s="161" t="s">
        <v>356</v>
      </c>
      <c r="G31" s="148">
        <f>G16+G18+G27</f>
        <v>261662</v>
      </c>
      <c r="H31" s="149">
        <f>H16+H18+H27</f>
        <v>253650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25882</v>
      </c>
      <c r="D33" s="140">
        <f>IF((H31-D31)&gt;0,H31-D31,0)</f>
        <v>24554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0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5.75" thickBot="1">
      <c r="A36" s="153" t="s">
        <v>369</v>
      </c>
      <c r="B36" s="151" t="s">
        <v>370</v>
      </c>
      <c r="C36" s="332">
        <f>C31-C34+C35</f>
        <v>235780</v>
      </c>
      <c r="D36" s="333">
        <f>D31-D34+D35</f>
        <v>229096</v>
      </c>
      <c r="E36" s="157" t="s">
        <v>371</v>
      </c>
      <c r="F36" s="151" t="s">
        <v>372</v>
      </c>
      <c r="G36" s="162">
        <f>G35-G34+G31</f>
        <v>261662</v>
      </c>
      <c r="H36" s="163">
        <f>H35-H34+H31</f>
        <v>253650</v>
      </c>
    </row>
    <row r="37" spans="1:8">
      <c r="A37" s="156" t="s">
        <v>373</v>
      </c>
      <c r="B37" s="128" t="s">
        <v>374</v>
      </c>
      <c r="C37" s="148">
        <f>IF((G36-C36)&gt;0,G36-C36,0)</f>
        <v>25882</v>
      </c>
      <c r="D37" s="149">
        <f>IF((H36-D36)&gt;0,H36-D36,0)</f>
        <v>24554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3465</v>
      </c>
      <c r="D38" s="327">
        <f>D39+D40+D41</f>
        <v>3118</v>
      </c>
      <c r="E38" s="141"/>
      <c r="F38" s="90"/>
      <c r="G38" s="89"/>
      <c r="H38" s="139"/>
    </row>
    <row r="39" spans="1:8" ht="30.75">
      <c r="A39" s="93" t="s">
        <v>379</v>
      </c>
      <c r="B39" s="134" t="s">
        <v>380</v>
      </c>
      <c r="C39" s="210">
        <v>3465</v>
      </c>
      <c r="D39" s="211">
        <v>3118</v>
      </c>
      <c r="E39" s="141"/>
      <c r="F39" s="90"/>
      <c r="G39" s="89"/>
      <c r="H39" s="139"/>
    </row>
    <row r="40" spans="1:8" ht="30.7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22417</v>
      </c>
      <c r="D42" s="140">
        <f>+IF((H36-D36-D38)&gt;0,H36-D36-D38,0)</f>
        <v>21436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5.75" thickBot="1">
      <c r="A44" s="157" t="s">
        <v>392</v>
      </c>
      <c r="B44" s="144" t="s">
        <v>393</v>
      </c>
      <c r="C44" s="162">
        <f>IF(G42=0,IF(C42-C43&gt;0,C42-C43+G43,0),IF(G42-G43&lt;0,G43-G42+C42,0))</f>
        <v>22417</v>
      </c>
      <c r="D44" s="163">
        <f>IF(H42=0,IF(D42-D43&gt;0,D42-D43+H43,0),IF(H42-H43&lt;0,H43-H42+D42,0))</f>
        <v>21436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5.75" thickBot="1">
      <c r="A45" s="165" t="s">
        <v>396</v>
      </c>
      <c r="B45" s="166" t="s">
        <v>397</v>
      </c>
      <c r="C45" s="328">
        <f>C36+C38+C42</f>
        <v>261662</v>
      </c>
      <c r="D45" s="329">
        <f>D36+D38+D42</f>
        <v>253650</v>
      </c>
      <c r="E45" s="165" t="s">
        <v>398</v>
      </c>
      <c r="F45" s="167" t="s">
        <v>399</v>
      </c>
      <c r="G45" s="328">
        <f>G42+G36</f>
        <v>261662</v>
      </c>
      <c r="H45" s="329">
        <f>H42+H36</f>
        <v>253650</v>
      </c>
    </row>
    <row r="46" spans="1:8">
      <c r="B46" s="272"/>
      <c r="C46" s="273"/>
      <c r="D46" s="273"/>
      <c r="E46" s="274"/>
      <c r="G46" s="273"/>
      <c r="H46" s="273"/>
    </row>
    <row r="47" spans="1:8">
      <c r="A47" s="612" t="s">
        <v>400</v>
      </c>
      <c r="B47" s="612"/>
      <c r="C47" s="612"/>
      <c r="D47" s="612"/>
      <c r="E47" s="612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609">
        <f>pdeReportingDate</f>
        <v>45863</v>
      </c>
      <c r="C50" s="609"/>
      <c r="D50" s="609"/>
      <c r="E50" s="609"/>
      <c r="F50" s="609"/>
      <c r="G50" s="609"/>
      <c r="H50" s="609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610" t="str">
        <f>authorName</f>
        <v>Стефка Левиджова</v>
      </c>
      <c r="C52" s="610"/>
      <c r="D52" s="610"/>
      <c r="E52" s="610"/>
      <c r="F52" s="610"/>
      <c r="G52" s="610"/>
      <c r="H52" s="610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380"/>
      <c r="B55" s="608" t="s">
        <v>291</v>
      </c>
      <c r="C55" s="608"/>
      <c r="D55" s="608"/>
      <c r="E55" s="608"/>
      <c r="F55" s="279"/>
      <c r="G55" s="31"/>
      <c r="H55" s="29"/>
    </row>
    <row r="56" spans="1:13" ht="15.75" customHeight="1">
      <c r="A56" s="380"/>
      <c r="B56" s="608" t="s">
        <v>291</v>
      </c>
      <c r="C56" s="608"/>
      <c r="D56" s="608"/>
      <c r="E56" s="608"/>
      <c r="F56" s="279"/>
      <c r="G56" s="31"/>
      <c r="H56" s="29"/>
    </row>
    <row r="57" spans="1:13" ht="15.75" customHeight="1">
      <c r="A57" s="380"/>
      <c r="B57" s="608" t="s">
        <v>291</v>
      </c>
      <c r="C57" s="608"/>
      <c r="D57" s="608"/>
      <c r="E57" s="608"/>
      <c r="F57" s="279"/>
      <c r="G57" s="31"/>
      <c r="H57" s="29"/>
    </row>
    <row r="58" spans="1:13" ht="15.75" customHeight="1">
      <c r="A58" s="380"/>
      <c r="B58" s="608" t="s">
        <v>291</v>
      </c>
      <c r="C58" s="608"/>
      <c r="D58" s="608"/>
      <c r="E58" s="608"/>
      <c r="F58" s="279"/>
      <c r="G58" s="31"/>
      <c r="H58" s="29"/>
    </row>
    <row r="59" spans="1:13">
      <c r="A59" s="380"/>
      <c r="B59" s="608"/>
      <c r="C59" s="608"/>
      <c r="D59" s="608"/>
      <c r="E59" s="608"/>
      <c r="F59" s="279"/>
      <c r="G59" s="31"/>
      <c r="H59" s="29"/>
    </row>
    <row r="60" spans="1:13">
      <c r="A60" s="380"/>
      <c r="B60" s="608"/>
      <c r="C60" s="608"/>
      <c r="D60" s="608"/>
      <c r="E60" s="608"/>
      <c r="F60" s="279"/>
      <c r="G60" s="31"/>
      <c r="H60" s="29"/>
    </row>
    <row r="61" spans="1:13">
      <c r="A61" s="380"/>
      <c r="B61" s="608"/>
      <c r="C61" s="608"/>
      <c r="D61" s="608"/>
      <c r="E61" s="608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7" zoomScale="80" zoomScaleNormal="100" zoomScaleSheetLayoutView="80" workbookViewId="0">
      <selection activeCell="A20" sqref="A20"/>
    </sheetView>
  </sheetViews>
  <sheetFormatPr defaultColWidth="9.265625" defaultRowHeight="15.4"/>
  <cols>
    <col min="1" max="1" width="69.86328125" style="78" customWidth="1"/>
    <col min="2" max="2" width="11.86328125" style="78" bestFit="1" customWidth="1"/>
    <col min="3" max="4" width="22.73046875" style="78" customWidth="1"/>
    <col min="5" max="5" width="10.1328125" style="78" customWidth="1"/>
    <col min="6" max="6" width="12" style="78" customWidth="1"/>
    <col min="7" max="7" width="12.1328125" style="78" bestFit="1" customWidth="1"/>
    <col min="8" max="16384" width="9.26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"СПИДИ"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131371780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30.06.2025 г.</v>
      </c>
      <c r="B6" s="232"/>
      <c r="C6" s="47"/>
      <c r="D6" s="50"/>
      <c r="E6" s="77"/>
    </row>
    <row r="7" spans="1:13" ht="15.7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5.7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270733</v>
      </c>
      <c r="D11" s="96">
        <v>268596</v>
      </c>
    </row>
    <row r="12" spans="1:13">
      <c r="A12" s="172" t="s">
        <v>406</v>
      </c>
      <c r="B12" s="83" t="s">
        <v>407</v>
      </c>
      <c r="C12" s="96">
        <v>-179704</v>
      </c>
      <c r="D12" s="96">
        <v>-178522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0.75">
      <c r="A13" s="172" t="s">
        <v>408</v>
      </c>
      <c r="B13" s="83" t="s">
        <v>409</v>
      </c>
      <c r="C13" s="96"/>
      <c r="D13" s="96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-61815</v>
      </c>
      <c r="D14" s="96">
        <v>-52170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-10295</v>
      </c>
      <c r="D15" s="96">
        <v>-11076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-3764</v>
      </c>
      <c r="D16" s="96">
        <v>-3341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6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0.75">
      <c r="A18" s="172" t="s">
        <v>418</v>
      </c>
      <c r="B18" s="83" t="s">
        <v>419</v>
      </c>
      <c r="C18" s="96"/>
      <c r="D18" s="96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>
        <v>-220</v>
      </c>
      <c r="D19" s="96">
        <v>-271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8784</v>
      </c>
      <c r="D20" s="96">
        <v>-4948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5.75" thickBot="1">
      <c r="A21" s="186" t="s">
        <v>424</v>
      </c>
      <c r="B21" s="187" t="s">
        <v>425</v>
      </c>
      <c r="C21" s="349">
        <f>SUM(C11:C20)</f>
        <v>23719</v>
      </c>
      <c r="D21" s="350">
        <f>SUM(D11:D20)</f>
        <v>18268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-7374</v>
      </c>
      <c r="D23" s="96">
        <v>-7617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36</v>
      </c>
      <c r="D24" s="96">
        <v>174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-9779</v>
      </c>
      <c r="D25" s="96">
        <v>-9779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6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6">
        <v>394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6">
        <v>-587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6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6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6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6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5.75" thickBot="1">
      <c r="A33" s="186" t="s">
        <v>446</v>
      </c>
      <c r="B33" s="187" t="s">
        <v>447</v>
      </c>
      <c r="C33" s="349">
        <f>SUM(C23:C32)</f>
        <v>-17117</v>
      </c>
      <c r="D33" s="350">
        <f>SUM(D23:D32)</f>
        <v>-17415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/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>
        <v>-10928</v>
      </c>
      <c r="D39" s="96">
        <v>-11199</v>
      </c>
    </row>
    <row r="40" spans="1:13" ht="30.75">
      <c r="A40" s="172" t="s">
        <v>459</v>
      </c>
      <c r="B40" s="83" t="s">
        <v>460</v>
      </c>
      <c r="C40" s="96">
        <v>-29</v>
      </c>
      <c r="D40" s="96">
        <v>-16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5.75" thickBot="1">
      <c r="A43" s="189" t="s">
        <v>465</v>
      </c>
      <c r="B43" s="190" t="s">
        <v>466</v>
      </c>
      <c r="C43" s="351">
        <f>SUM(C35:C42)</f>
        <v>-10957</v>
      </c>
      <c r="D43" s="352">
        <f>SUM(D35:D42)</f>
        <v>-11215</v>
      </c>
      <c r="G43" s="84"/>
      <c r="H43" s="84"/>
    </row>
    <row r="44" spans="1:13" ht="15.75" thickBot="1">
      <c r="A44" s="193" t="s">
        <v>467</v>
      </c>
      <c r="B44" s="194" t="s">
        <v>468</v>
      </c>
      <c r="C44" s="200">
        <f>C43+C33+C21</f>
        <v>-4355</v>
      </c>
      <c r="D44" s="201">
        <f>D43+D33+D21</f>
        <v>-10362</v>
      </c>
      <c r="G44" s="84"/>
      <c r="H44" s="84"/>
    </row>
    <row r="45" spans="1:13" ht="15.75" thickBot="1">
      <c r="A45" s="195" t="s">
        <v>469</v>
      </c>
      <c r="B45" s="196" t="s">
        <v>470</v>
      </c>
      <c r="C45" s="202">
        <v>37148</v>
      </c>
      <c r="D45" s="203">
        <v>50339</v>
      </c>
      <c r="G45" s="84"/>
      <c r="H45" s="84"/>
    </row>
    <row r="46" spans="1:13" ht="15.75" thickBot="1">
      <c r="A46" s="198" t="s">
        <v>471</v>
      </c>
      <c r="B46" s="199" t="s">
        <v>472</v>
      </c>
      <c r="C46" s="204">
        <f>C45+C44</f>
        <v>32793</v>
      </c>
      <c r="D46" s="205">
        <f>D45+D44</f>
        <v>39977</v>
      </c>
      <c r="G46" s="84"/>
      <c r="H46" s="84"/>
    </row>
    <row r="47" spans="1:13">
      <c r="A47" s="197" t="s">
        <v>473</v>
      </c>
      <c r="B47" s="206" t="s">
        <v>474</v>
      </c>
      <c r="C47" s="191"/>
      <c r="D47" s="192"/>
      <c r="G47" s="84"/>
      <c r="H47" s="84"/>
    </row>
    <row r="48" spans="1:13" ht="15.7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613" t="s">
        <v>478</v>
      </c>
      <c r="B51" s="613"/>
      <c r="C51" s="613"/>
      <c r="D51" s="613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609">
        <f>pdeReportingDate</f>
        <v>45863</v>
      </c>
      <c r="C54" s="609"/>
      <c r="D54" s="609"/>
      <c r="E54" s="609"/>
      <c r="F54" s="381"/>
      <c r="G54" s="381"/>
      <c r="H54" s="381"/>
      <c r="M54" s="62"/>
    </row>
    <row r="55" spans="1:13" s="29" customFormat="1">
      <c r="A55" s="378"/>
      <c r="B55" s="609"/>
      <c r="C55" s="609"/>
      <c r="D55" s="609"/>
      <c r="E55" s="609"/>
      <c r="F55" s="35"/>
      <c r="G55" s="35"/>
      <c r="H55" s="35"/>
      <c r="M55" s="62"/>
    </row>
    <row r="56" spans="1:13" s="29" customFormat="1">
      <c r="A56" s="379" t="s">
        <v>290</v>
      </c>
      <c r="B56" s="610" t="str">
        <f>authorName</f>
        <v>Стефка Левиджова</v>
      </c>
      <c r="C56" s="610"/>
      <c r="D56" s="610"/>
      <c r="E56" s="610"/>
      <c r="F56" s="48"/>
      <c r="G56" s="48"/>
      <c r="H56" s="48"/>
    </row>
    <row r="57" spans="1:13" s="29" customFormat="1">
      <c r="A57" s="379"/>
      <c r="B57" s="610"/>
      <c r="C57" s="610"/>
      <c r="D57" s="610"/>
      <c r="E57" s="610"/>
      <c r="F57" s="48"/>
      <c r="G57" s="48"/>
      <c r="H57" s="48"/>
    </row>
    <row r="58" spans="1:13" s="29" customFormat="1">
      <c r="A58" s="379" t="s">
        <v>10</v>
      </c>
      <c r="B58" s="610"/>
      <c r="C58" s="610"/>
      <c r="D58" s="610"/>
      <c r="E58" s="610"/>
      <c r="F58" s="48"/>
      <c r="G58" s="48"/>
      <c r="H58" s="48"/>
    </row>
    <row r="59" spans="1:13" s="25" customFormat="1">
      <c r="A59" s="380"/>
      <c r="B59" s="608" t="s">
        <v>291</v>
      </c>
      <c r="C59" s="608"/>
      <c r="D59" s="608"/>
      <c r="E59" s="608"/>
      <c r="F59" s="279"/>
      <c r="G59" s="31"/>
      <c r="H59" s="29"/>
    </row>
    <row r="60" spans="1:13">
      <c r="A60" s="380"/>
      <c r="B60" s="608" t="s">
        <v>291</v>
      </c>
      <c r="C60" s="608"/>
      <c r="D60" s="608"/>
      <c r="E60" s="608"/>
      <c r="F60" s="279"/>
      <c r="G60" s="31"/>
      <c r="H60" s="29"/>
    </row>
    <row r="61" spans="1:13">
      <c r="A61" s="380"/>
      <c r="B61" s="608" t="s">
        <v>291</v>
      </c>
      <c r="C61" s="608"/>
      <c r="D61" s="608"/>
      <c r="E61" s="608"/>
      <c r="F61" s="279"/>
      <c r="G61" s="31"/>
      <c r="H61" s="29"/>
    </row>
    <row r="62" spans="1:13">
      <c r="A62" s="380"/>
      <c r="B62" s="608" t="s">
        <v>291</v>
      </c>
      <c r="C62" s="608"/>
      <c r="D62" s="608"/>
      <c r="E62" s="608"/>
      <c r="F62" s="279"/>
      <c r="G62" s="31"/>
      <c r="H62" s="29"/>
    </row>
    <row r="63" spans="1:13">
      <c r="A63" s="380"/>
      <c r="B63" s="608"/>
      <c r="C63" s="608"/>
      <c r="D63" s="608"/>
      <c r="E63" s="608"/>
      <c r="F63" s="279"/>
      <c r="G63" s="31"/>
      <c r="H63" s="29"/>
    </row>
    <row r="64" spans="1:13">
      <c r="A64" s="380"/>
      <c r="B64" s="608"/>
      <c r="C64" s="608"/>
      <c r="D64" s="608"/>
      <c r="E64" s="608"/>
      <c r="F64" s="279"/>
      <c r="G64" s="31"/>
      <c r="H64" s="29"/>
    </row>
    <row r="65" spans="1:8">
      <c r="A65" s="380"/>
      <c r="B65" s="608"/>
      <c r="C65" s="608"/>
      <c r="D65" s="608"/>
      <c r="E65" s="608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I21" sqref="I21"/>
    </sheetView>
  </sheetViews>
  <sheetFormatPr defaultColWidth="9.265625" defaultRowHeight="15.4"/>
  <cols>
    <col min="1" max="1" width="50.73046875" style="269" customWidth="1"/>
    <col min="2" max="2" width="10.73046875" style="270" customWidth="1"/>
    <col min="3" max="3" width="10.73046875" style="75" customWidth="1"/>
    <col min="4" max="4" width="12.73046875" style="75" customWidth="1"/>
    <col min="5" max="8" width="11.73046875" style="75" customWidth="1"/>
    <col min="9" max="10" width="10.73046875" style="75" customWidth="1"/>
    <col min="11" max="11" width="11.1328125" style="75" customWidth="1"/>
    <col min="12" max="12" width="14.73046875" style="75" customWidth="1"/>
    <col min="13" max="13" width="16.86328125" style="75" customWidth="1"/>
    <col min="14" max="14" width="11" style="75" customWidth="1"/>
    <col min="15" max="16384" width="9.26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"СПИДИ"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131371780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30.06.2025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5.7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0">
      <c r="A8" s="618" t="s">
        <v>481</v>
      </c>
      <c r="B8" s="621" t="s">
        <v>482</v>
      </c>
      <c r="C8" s="614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614" t="s">
        <v>486</v>
      </c>
      <c r="L8" s="614" t="s">
        <v>487</v>
      </c>
      <c r="M8" s="239"/>
      <c r="N8" s="240"/>
    </row>
    <row r="9" spans="1:14" s="241" customFormat="1" ht="30">
      <c r="A9" s="619"/>
      <c r="B9" s="622"/>
      <c r="C9" s="615"/>
      <c r="D9" s="617" t="s">
        <v>488</v>
      </c>
      <c r="E9" s="617" t="s">
        <v>489</v>
      </c>
      <c r="F9" s="243" t="s">
        <v>490</v>
      </c>
      <c r="G9" s="243"/>
      <c r="H9" s="243"/>
      <c r="I9" s="624" t="s">
        <v>491</v>
      </c>
      <c r="J9" s="624" t="s">
        <v>492</v>
      </c>
      <c r="K9" s="615"/>
      <c r="L9" s="615"/>
      <c r="M9" s="244" t="s">
        <v>493</v>
      </c>
      <c r="N9" s="240"/>
    </row>
    <row r="10" spans="1:14" s="241" customFormat="1" ht="30">
      <c r="A10" s="620"/>
      <c r="B10" s="623"/>
      <c r="C10" s="616"/>
      <c r="D10" s="617"/>
      <c r="E10" s="617"/>
      <c r="F10" s="242" t="s">
        <v>494</v>
      </c>
      <c r="G10" s="242" t="s">
        <v>495</v>
      </c>
      <c r="H10" s="242" t="s">
        <v>496</v>
      </c>
      <c r="I10" s="616"/>
      <c r="J10" s="616"/>
      <c r="K10" s="616"/>
      <c r="L10" s="616"/>
      <c r="M10" s="245"/>
      <c r="N10" s="240"/>
    </row>
    <row r="11" spans="1:14" s="241" customFormat="1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6">
        <f>'1-Баланс'!H18</f>
        <v>5378</v>
      </c>
      <c r="D13" s="286">
        <f>'1-Баланс'!H20</f>
        <v>19565</v>
      </c>
      <c r="E13" s="286">
        <f>'1-Баланс'!H21</f>
        <v>0</v>
      </c>
      <c r="F13" s="286">
        <f>'1-Баланс'!H23</f>
        <v>779</v>
      </c>
      <c r="G13" s="286">
        <f>'1-Баланс'!H24</f>
        <v>0</v>
      </c>
      <c r="H13" s="287">
        <v>-1842</v>
      </c>
      <c r="I13" s="286">
        <f>'1-Баланс'!H29+'1-Баланс'!H32</f>
        <v>84151</v>
      </c>
      <c r="J13" s="286">
        <f>'1-Баланс'!H30+'1-Баланс'!H33</f>
        <v>0</v>
      </c>
      <c r="K13" s="287"/>
      <c r="L13" s="286">
        <f>SUM(C13:K13)</f>
        <v>108031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>
      <c r="A17" s="254" t="s">
        <v>507</v>
      </c>
      <c r="B17" s="255" t="s">
        <v>508</v>
      </c>
      <c r="C17" s="286">
        <f>C13+C14</f>
        <v>5378</v>
      </c>
      <c r="D17" s="286">
        <f t="shared" ref="D17:M17" si="2">D13+D14</f>
        <v>19565</v>
      </c>
      <c r="E17" s="286">
        <f t="shared" si="2"/>
        <v>0</v>
      </c>
      <c r="F17" s="286">
        <f t="shared" si="2"/>
        <v>779</v>
      </c>
      <c r="G17" s="286">
        <f t="shared" si="2"/>
        <v>0</v>
      </c>
      <c r="H17" s="286">
        <f t="shared" si="2"/>
        <v>-1842</v>
      </c>
      <c r="I17" s="286">
        <f t="shared" si="2"/>
        <v>84151</v>
      </c>
      <c r="J17" s="286">
        <f t="shared" si="2"/>
        <v>0</v>
      </c>
      <c r="K17" s="286">
        <f t="shared" si="2"/>
        <v>0</v>
      </c>
      <c r="L17" s="286">
        <f t="shared" si="1"/>
        <v>108031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22417</v>
      </c>
      <c r="J18" s="286">
        <f>+'1-Баланс'!G33</f>
        <v>0</v>
      </c>
      <c r="K18" s="287"/>
      <c r="L18" s="286">
        <f t="shared" si="1"/>
        <v>22417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-33341</v>
      </c>
      <c r="J19" s="76">
        <f>J20+J21</f>
        <v>0</v>
      </c>
      <c r="K19" s="76">
        <f t="shared" si="3"/>
        <v>0</v>
      </c>
      <c r="L19" s="286">
        <f t="shared" si="1"/>
        <v>-33341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>
        <v>-33341</v>
      </c>
      <c r="J20" s="210"/>
      <c r="K20" s="210"/>
      <c r="L20" s="286">
        <f>SUM(C20:K20)</f>
        <v>-33341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0.7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0.7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-13</v>
      </c>
      <c r="I30" s="210"/>
      <c r="J30" s="210"/>
      <c r="K30" s="210"/>
      <c r="L30" s="286">
        <f t="shared" si="1"/>
        <v>-13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5378</v>
      </c>
      <c r="D31" s="286">
        <f t="shared" ref="D31:M31" si="6">D19+D22+D23+D26+D30+D29+D17+D18</f>
        <v>19565</v>
      </c>
      <c r="E31" s="286">
        <f t="shared" si="6"/>
        <v>0</v>
      </c>
      <c r="F31" s="286">
        <f t="shared" si="6"/>
        <v>779</v>
      </c>
      <c r="G31" s="286">
        <f t="shared" si="6"/>
        <v>0</v>
      </c>
      <c r="H31" s="286">
        <f t="shared" si="6"/>
        <v>-1855</v>
      </c>
      <c r="I31" s="286">
        <f t="shared" si="6"/>
        <v>73227</v>
      </c>
      <c r="J31" s="286">
        <f t="shared" si="6"/>
        <v>0</v>
      </c>
      <c r="K31" s="286">
        <f t="shared" si="6"/>
        <v>0</v>
      </c>
      <c r="L31" s="286">
        <f t="shared" si="1"/>
        <v>97094</v>
      </c>
      <c r="M31" s="288">
        <f t="shared" si="6"/>
        <v>0</v>
      </c>
      <c r="N31" s="74"/>
    </row>
    <row r="32" spans="1:14" ht="30.7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1.1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0.4" thickBot="1">
      <c r="A34" s="262" t="s">
        <v>539</v>
      </c>
      <c r="B34" s="263" t="s">
        <v>540</v>
      </c>
      <c r="C34" s="289">
        <f t="shared" ref="C34:K34" si="7">C31+C32+C33</f>
        <v>5378</v>
      </c>
      <c r="D34" s="289">
        <f t="shared" si="7"/>
        <v>19565</v>
      </c>
      <c r="E34" s="289">
        <f t="shared" si="7"/>
        <v>0</v>
      </c>
      <c r="F34" s="289">
        <f t="shared" si="7"/>
        <v>779</v>
      </c>
      <c r="G34" s="289">
        <f t="shared" si="7"/>
        <v>0</v>
      </c>
      <c r="H34" s="289">
        <f t="shared" si="7"/>
        <v>-1855</v>
      </c>
      <c r="I34" s="289">
        <f t="shared" si="7"/>
        <v>73227</v>
      </c>
      <c r="J34" s="289">
        <f t="shared" si="7"/>
        <v>0</v>
      </c>
      <c r="K34" s="289">
        <f t="shared" si="7"/>
        <v>0</v>
      </c>
      <c r="L34" s="289">
        <f t="shared" si="1"/>
        <v>97094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609">
        <f>pdeReportingDate</f>
        <v>45863</v>
      </c>
      <c r="C38" s="609"/>
      <c r="D38" s="609"/>
      <c r="E38" s="609"/>
      <c r="F38" s="609"/>
      <c r="G38" s="609"/>
      <c r="H38" s="609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610" t="str">
        <f>authorName</f>
        <v>Стефка Левиджова</v>
      </c>
      <c r="C40" s="610"/>
      <c r="D40" s="610"/>
      <c r="E40" s="610"/>
      <c r="F40" s="610"/>
      <c r="G40" s="610"/>
      <c r="H40" s="610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611"/>
      <c r="C42" s="611"/>
      <c r="D42" s="611"/>
      <c r="E42" s="611"/>
      <c r="F42" s="611"/>
      <c r="G42" s="611"/>
      <c r="H42" s="611"/>
    </row>
    <row r="43" spans="1:13">
      <c r="A43" s="380"/>
      <c r="B43" s="608" t="s">
        <v>291</v>
      </c>
      <c r="C43" s="608"/>
      <c r="D43" s="608"/>
      <c r="E43" s="608"/>
      <c r="F43" s="279"/>
      <c r="G43" s="31"/>
      <c r="H43" s="29"/>
    </row>
    <row r="44" spans="1:13">
      <c r="A44" s="380"/>
      <c r="B44" s="608" t="s">
        <v>291</v>
      </c>
      <c r="C44" s="608"/>
      <c r="D44" s="608"/>
      <c r="E44" s="608"/>
      <c r="F44" s="279"/>
      <c r="G44" s="31"/>
      <c r="H44" s="29"/>
    </row>
    <row r="45" spans="1:13">
      <c r="A45" s="380"/>
      <c r="B45" s="608" t="s">
        <v>291</v>
      </c>
      <c r="C45" s="608"/>
      <c r="D45" s="608"/>
      <c r="E45" s="608"/>
      <c r="F45" s="279"/>
      <c r="G45" s="31"/>
      <c r="H45" s="29"/>
    </row>
    <row r="46" spans="1:13">
      <c r="A46" s="380"/>
      <c r="B46" s="608" t="s">
        <v>291</v>
      </c>
      <c r="C46" s="608"/>
      <c r="D46" s="608"/>
      <c r="E46" s="608"/>
      <c r="F46" s="279"/>
      <c r="G46" s="31"/>
      <c r="H46" s="29"/>
    </row>
    <row r="47" spans="1:13">
      <c r="A47" s="380"/>
      <c r="B47" s="608"/>
      <c r="C47" s="608"/>
      <c r="D47" s="608"/>
      <c r="E47" s="608"/>
      <c r="F47" s="279"/>
      <c r="G47" s="31"/>
      <c r="H47" s="29"/>
    </row>
    <row r="48" spans="1:13">
      <c r="A48" s="380"/>
      <c r="B48" s="608"/>
      <c r="C48" s="608"/>
      <c r="D48" s="608"/>
      <c r="E48" s="608"/>
      <c r="F48" s="279"/>
      <c r="G48" s="31"/>
      <c r="H48" s="29"/>
    </row>
    <row r="49" spans="1:8">
      <c r="A49" s="380"/>
      <c r="B49" s="608"/>
      <c r="C49" s="608"/>
      <c r="D49" s="608"/>
      <c r="E49" s="608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A149-DB70-48D0-863A-C3395CB4CFE9}">
  <dimension ref="A1:S57"/>
  <sheetViews>
    <sheetView topLeftCell="A13" zoomScale="85" zoomScaleNormal="85" workbookViewId="0">
      <selection activeCell="E26" sqref="E26"/>
    </sheetView>
  </sheetViews>
  <sheetFormatPr defaultColWidth="10.73046875" defaultRowHeight="15.4"/>
  <cols>
    <col min="1" max="1" width="4.73046875" style="402" customWidth="1"/>
    <col min="2" max="2" width="55.73046875" style="402" customWidth="1"/>
    <col min="3" max="9" width="10.73046875" style="402"/>
    <col min="10" max="10" width="13.73046875" style="402" customWidth="1"/>
    <col min="11" max="16" width="10.73046875" style="402"/>
    <col min="17" max="18" width="14.73046875" style="402" customWidth="1"/>
    <col min="19" max="16384" width="10.73046875" style="402"/>
  </cols>
  <sheetData>
    <row r="1" spans="1:19">
      <c r="A1" s="13" t="s">
        <v>914</v>
      </c>
      <c r="B1" s="400"/>
      <c r="C1" s="401"/>
      <c r="D1" s="401"/>
      <c r="E1" s="401"/>
      <c r="F1" s="401"/>
      <c r="G1" s="401"/>
      <c r="H1" s="401"/>
      <c r="I1" s="401"/>
      <c r="J1" s="13"/>
      <c r="K1" s="41"/>
      <c r="L1" s="40"/>
      <c r="M1" s="40"/>
    </row>
    <row r="2" spans="1:19">
      <c r="A2" s="403"/>
      <c r="B2" s="400"/>
      <c r="C2" s="401"/>
      <c r="D2" s="401"/>
      <c r="E2" s="401"/>
      <c r="F2" s="401"/>
      <c r="G2" s="401"/>
      <c r="H2" s="401"/>
      <c r="I2" s="401"/>
      <c r="J2" s="13"/>
      <c r="K2" s="40"/>
      <c r="L2" s="40"/>
      <c r="M2" s="40"/>
    </row>
    <row r="3" spans="1:19">
      <c r="A3" s="45" t="str">
        <f>CONCATENATE("на ",UPPER(pdeName))</f>
        <v>на "СПИДИ" АД</v>
      </c>
      <c r="B3" s="39"/>
      <c r="C3" s="404"/>
      <c r="D3" s="404"/>
      <c r="E3" s="404"/>
      <c r="F3" s="404"/>
      <c r="G3" s="404"/>
      <c r="H3" s="404"/>
      <c r="I3" s="404"/>
      <c r="J3" s="404"/>
      <c r="K3" s="405"/>
      <c r="P3" s="34"/>
      <c r="Q3" s="35"/>
    </row>
    <row r="4" spans="1:19">
      <c r="A4" s="45" t="str">
        <f>CONCATENATE("ЕИК по БУЛСТАТ: ", pdeBulstat)</f>
        <v>ЕИК по БУЛСТАТ: 131371780</v>
      </c>
      <c r="B4" s="406"/>
      <c r="C4" s="406"/>
      <c r="D4" s="406"/>
      <c r="E4" s="406"/>
      <c r="F4" s="406"/>
      <c r="G4" s="406"/>
      <c r="H4" s="406"/>
      <c r="I4" s="406"/>
      <c r="J4" s="406"/>
      <c r="L4" s="29"/>
      <c r="P4" s="47"/>
      <c r="Q4" s="48"/>
      <c r="R4" s="11"/>
    </row>
    <row r="5" spans="1:19">
      <c r="A5" s="45" t="str">
        <f>CONCATENATE("към ",TEXT(endDate,"dd.mm.yyyy")," г.")</f>
        <v>към 30.06.2025 г.</v>
      </c>
      <c r="B5" s="13"/>
      <c r="C5" s="22"/>
      <c r="D5" s="22"/>
      <c r="E5" s="22"/>
      <c r="F5" s="22"/>
      <c r="G5" s="404"/>
      <c r="H5" s="404"/>
      <c r="I5" s="404"/>
      <c r="J5" s="403"/>
      <c r="L5" s="407"/>
      <c r="P5" s="47"/>
      <c r="Q5" s="50"/>
      <c r="R5" s="31"/>
    </row>
    <row r="6" spans="1:19" ht="15.75" thickBot="1">
      <c r="A6" s="408"/>
      <c r="B6" s="408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P6" s="407"/>
      <c r="Q6" s="409"/>
      <c r="R6" s="27" t="s">
        <v>23</v>
      </c>
    </row>
    <row r="7" spans="1:19" s="411" customFormat="1" ht="15">
      <c r="A7" s="625" t="s">
        <v>481</v>
      </c>
      <c r="B7" s="626"/>
      <c r="C7" s="629" t="s">
        <v>25</v>
      </c>
      <c r="D7" s="410" t="s">
        <v>915</v>
      </c>
      <c r="E7" s="410"/>
      <c r="F7" s="410"/>
      <c r="G7" s="410"/>
      <c r="H7" s="410" t="s">
        <v>916</v>
      </c>
      <c r="I7" s="410"/>
      <c r="J7" s="631" t="s">
        <v>917</v>
      </c>
      <c r="K7" s="410" t="s">
        <v>918</v>
      </c>
      <c r="L7" s="410"/>
      <c r="M7" s="410"/>
      <c r="N7" s="410"/>
      <c r="O7" s="410" t="s">
        <v>916</v>
      </c>
      <c r="P7" s="410"/>
      <c r="Q7" s="631" t="s">
        <v>919</v>
      </c>
      <c r="R7" s="633" t="s">
        <v>920</v>
      </c>
    </row>
    <row r="8" spans="1:19" s="411" customFormat="1" ht="66.75" customHeight="1">
      <c r="A8" s="627"/>
      <c r="B8" s="628"/>
      <c r="C8" s="630"/>
      <c r="D8" s="412" t="s">
        <v>921</v>
      </c>
      <c r="E8" s="412" t="s">
        <v>922</v>
      </c>
      <c r="F8" s="412" t="s">
        <v>923</v>
      </c>
      <c r="G8" s="412" t="s">
        <v>924</v>
      </c>
      <c r="H8" s="412" t="s">
        <v>925</v>
      </c>
      <c r="I8" s="412" t="s">
        <v>926</v>
      </c>
      <c r="J8" s="632"/>
      <c r="K8" s="412" t="s">
        <v>921</v>
      </c>
      <c r="L8" s="412" t="s">
        <v>927</v>
      </c>
      <c r="M8" s="412" t="s">
        <v>928</v>
      </c>
      <c r="N8" s="412" t="s">
        <v>929</v>
      </c>
      <c r="O8" s="412" t="s">
        <v>925</v>
      </c>
      <c r="P8" s="412" t="s">
        <v>926</v>
      </c>
      <c r="Q8" s="632"/>
      <c r="R8" s="634"/>
    </row>
    <row r="9" spans="1:19" s="411" customFormat="1" ht="15.75" thickBot="1">
      <c r="A9" s="413" t="s">
        <v>930</v>
      </c>
      <c r="B9" s="414"/>
      <c r="C9" s="415" t="s">
        <v>32</v>
      </c>
      <c r="D9" s="416">
        <v>1</v>
      </c>
      <c r="E9" s="416">
        <v>2</v>
      </c>
      <c r="F9" s="416">
        <v>3</v>
      </c>
      <c r="G9" s="416">
        <v>4</v>
      </c>
      <c r="H9" s="416">
        <v>5</v>
      </c>
      <c r="I9" s="416">
        <v>6</v>
      </c>
      <c r="J9" s="416">
        <v>7</v>
      </c>
      <c r="K9" s="416">
        <v>8</v>
      </c>
      <c r="L9" s="416">
        <v>9</v>
      </c>
      <c r="M9" s="416">
        <v>10</v>
      </c>
      <c r="N9" s="416">
        <v>11</v>
      </c>
      <c r="O9" s="416">
        <v>12</v>
      </c>
      <c r="P9" s="416">
        <v>13</v>
      </c>
      <c r="Q9" s="416">
        <v>14</v>
      </c>
      <c r="R9" s="417">
        <v>15</v>
      </c>
      <c r="S9" s="385"/>
    </row>
    <row r="10" spans="1:19">
      <c r="A10" s="418" t="s">
        <v>931</v>
      </c>
      <c r="B10" s="419" t="s">
        <v>558</v>
      </c>
      <c r="C10" s="420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2"/>
    </row>
    <row r="11" spans="1:19">
      <c r="A11" s="423" t="s">
        <v>932</v>
      </c>
      <c r="B11" s="424" t="s">
        <v>559</v>
      </c>
      <c r="C11" s="425" t="s">
        <v>560</v>
      </c>
      <c r="D11" s="426"/>
      <c r="E11" s="426"/>
      <c r="F11" s="426"/>
      <c r="G11" s="427">
        <f>D11+E11-F11</f>
        <v>0</v>
      </c>
      <c r="H11" s="426"/>
      <c r="I11" s="426"/>
      <c r="J11" s="427">
        <f>G11+H11-I11</f>
        <v>0</v>
      </c>
      <c r="K11" s="426"/>
      <c r="L11" s="426"/>
      <c r="M11" s="426"/>
      <c r="N11" s="427">
        <f>K11+L11-M11</f>
        <v>0</v>
      </c>
      <c r="O11" s="426"/>
      <c r="P11" s="426"/>
      <c r="Q11" s="427">
        <f t="shared" ref="Q11:Q28" si="0">N11+O11-P11</f>
        <v>0</v>
      </c>
      <c r="R11" s="428">
        <f t="shared" ref="R11:R28" si="1">J11-Q11</f>
        <v>0</v>
      </c>
    </row>
    <row r="12" spans="1:19">
      <c r="A12" s="423" t="s">
        <v>933</v>
      </c>
      <c r="B12" s="424" t="s">
        <v>561</v>
      </c>
      <c r="C12" s="425" t="s">
        <v>562</v>
      </c>
      <c r="D12" s="426">
        <v>126401</v>
      </c>
      <c r="E12" s="426">
        <v>22416</v>
      </c>
      <c r="F12" s="426">
        <v>25183</v>
      </c>
      <c r="G12" s="427">
        <f t="shared" ref="G12:G42" si="2">D12+E12-F12</f>
        <v>123634</v>
      </c>
      <c r="H12" s="426"/>
      <c r="I12" s="426"/>
      <c r="J12" s="427">
        <f t="shared" ref="J12:J42" si="3">G12+H12-I12</f>
        <v>123634</v>
      </c>
      <c r="K12" s="426">
        <v>59845</v>
      </c>
      <c r="L12" s="426">
        <v>9543</v>
      </c>
      <c r="M12" s="426">
        <v>9250</v>
      </c>
      <c r="N12" s="427">
        <f t="shared" ref="N12:N42" si="4">K12+L12-M12</f>
        <v>60138</v>
      </c>
      <c r="O12" s="426"/>
      <c r="P12" s="426"/>
      <c r="Q12" s="427">
        <f t="shared" si="0"/>
        <v>60138</v>
      </c>
      <c r="R12" s="428">
        <f t="shared" si="1"/>
        <v>63496</v>
      </c>
    </row>
    <row r="13" spans="1:19">
      <c r="A13" s="423" t="s">
        <v>934</v>
      </c>
      <c r="B13" s="424" t="s">
        <v>563</v>
      </c>
      <c r="C13" s="425" t="s">
        <v>564</v>
      </c>
      <c r="D13" s="426">
        <v>31987</v>
      </c>
      <c r="E13" s="426">
        <v>453</v>
      </c>
      <c r="F13" s="426"/>
      <c r="G13" s="427">
        <f t="shared" si="2"/>
        <v>32440</v>
      </c>
      <c r="H13" s="426"/>
      <c r="I13" s="426"/>
      <c r="J13" s="427">
        <f t="shared" si="3"/>
        <v>32440</v>
      </c>
      <c r="K13" s="426">
        <v>16084</v>
      </c>
      <c r="L13" s="426">
        <v>2002</v>
      </c>
      <c r="M13" s="426"/>
      <c r="N13" s="427">
        <f t="shared" si="4"/>
        <v>18086</v>
      </c>
      <c r="O13" s="426"/>
      <c r="P13" s="426"/>
      <c r="Q13" s="427">
        <f t="shared" si="0"/>
        <v>18086</v>
      </c>
      <c r="R13" s="428">
        <f t="shared" si="1"/>
        <v>14354</v>
      </c>
    </row>
    <row r="14" spans="1:19">
      <c r="A14" s="423" t="s">
        <v>935</v>
      </c>
      <c r="B14" s="424" t="s">
        <v>565</v>
      </c>
      <c r="C14" s="425" t="s">
        <v>566</v>
      </c>
      <c r="D14" s="426">
        <v>0</v>
      </c>
      <c r="E14" s="426"/>
      <c r="F14" s="426"/>
      <c r="G14" s="427">
        <f t="shared" si="2"/>
        <v>0</v>
      </c>
      <c r="H14" s="426"/>
      <c r="I14" s="426"/>
      <c r="J14" s="427">
        <f t="shared" si="3"/>
        <v>0</v>
      </c>
      <c r="K14" s="426">
        <v>0</v>
      </c>
      <c r="L14" s="426"/>
      <c r="M14" s="426"/>
      <c r="N14" s="427">
        <f t="shared" si="4"/>
        <v>0</v>
      </c>
      <c r="O14" s="426"/>
      <c r="P14" s="426"/>
      <c r="Q14" s="427">
        <f t="shared" si="0"/>
        <v>0</v>
      </c>
      <c r="R14" s="428">
        <f t="shared" si="1"/>
        <v>0</v>
      </c>
    </row>
    <row r="15" spans="1:19">
      <c r="A15" s="423" t="s">
        <v>936</v>
      </c>
      <c r="B15" s="424" t="s">
        <v>567</v>
      </c>
      <c r="C15" s="425" t="s">
        <v>568</v>
      </c>
      <c r="D15" s="426">
        <v>86900</v>
      </c>
      <c r="E15" s="426">
        <v>5001</v>
      </c>
      <c r="F15" s="426">
        <v>3873</v>
      </c>
      <c r="G15" s="427">
        <f t="shared" si="2"/>
        <v>88028</v>
      </c>
      <c r="H15" s="426"/>
      <c r="I15" s="426"/>
      <c r="J15" s="427">
        <f t="shared" si="3"/>
        <v>88028</v>
      </c>
      <c r="K15" s="426">
        <v>50634</v>
      </c>
      <c r="L15" s="426">
        <v>5985</v>
      </c>
      <c r="M15" s="426">
        <v>3011</v>
      </c>
      <c r="N15" s="427">
        <f t="shared" si="4"/>
        <v>53608</v>
      </c>
      <c r="O15" s="426"/>
      <c r="P15" s="426"/>
      <c r="Q15" s="427">
        <f t="shared" si="0"/>
        <v>53608</v>
      </c>
      <c r="R15" s="428">
        <f t="shared" si="1"/>
        <v>34420</v>
      </c>
    </row>
    <row r="16" spans="1:19">
      <c r="A16" s="429" t="s">
        <v>937</v>
      </c>
      <c r="B16" s="424" t="s">
        <v>569</v>
      </c>
      <c r="C16" s="425" t="s">
        <v>570</v>
      </c>
      <c r="D16" s="426">
        <v>0</v>
      </c>
      <c r="E16" s="426"/>
      <c r="F16" s="426"/>
      <c r="G16" s="427">
        <f t="shared" si="2"/>
        <v>0</v>
      </c>
      <c r="H16" s="426"/>
      <c r="I16" s="426"/>
      <c r="J16" s="427">
        <f t="shared" si="3"/>
        <v>0</v>
      </c>
      <c r="K16" s="426">
        <v>0</v>
      </c>
      <c r="L16" s="426"/>
      <c r="M16" s="426"/>
      <c r="N16" s="427">
        <f t="shared" si="4"/>
        <v>0</v>
      </c>
      <c r="O16" s="426"/>
      <c r="P16" s="426"/>
      <c r="Q16" s="427">
        <f t="shared" si="0"/>
        <v>0</v>
      </c>
      <c r="R16" s="428">
        <f t="shared" si="1"/>
        <v>0</v>
      </c>
    </row>
    <row r="17" spans="1:18" ht="30.75">
      <c r="A17" s="423" t="s">
        <v>938</v>
      </c>
      <c r="B17" s="430" t="s">
        <v>571</v>
      </c>
      <c r="C17" s="431" t="s">
        <v>572</v>
      </c>
      <c r="D17" s="426">
        <v>0</v>
      </c>
      <c r="E17" s="426"/>
      <c r="F17" s="426"/>
      <c r="G17" s="427">
        <f t="shared" si="2"/>
        <v>0</v>
      </c>
      <c r="H17" s="426"/>
      <c r="I17" s="426"/>
      <c r="J17" s="427">
        <f t="shared" si="3"/>
        <v>0</v>
      </c>
      <c r="K17" s="426">
        <v>0</v>
      </c>
      <c r="L17" s="432"/>
      <c r="M17" s="426"/>
      <c r="N17" s="427">
        <f t="shared" si="4"/>
        <v>0</v>
      </c>
      <c r="O17" s="426"/>
      <c r="P17" s="426"/>
      <c r="Q17" s="427">
        <f t="shared" si="0"/>
        <v>0</v>
      </c>
      <c r="R17" s="428">
        <f t="shared" si="1"/>
        <v>0</v>
      </c>
    </row>
    <row r="18" spans="1:18">
      <c r="A18" s="423" t="s">
        <v>939</v>
      </c>
      <c r="B18" s="430" t="s">
        <v>573</v>
      </c>
      <c r="C18" s="425" t="s">
        <v>574</v>
      </c>
      <c r="D18" s="426">
        <v>37854</v>
      </c>
      <c r="E18" s="426">
        <v>4640</v>
      </c>
      <c r="F18" s="426">
        <v>101</v>
      </c>
      <c r="G18" s="427">
        <f t="shared" si="2"/>
        <v>42393</v>
      </c>
      <c r="H18" s="426"/>
      <c r="I18" s="426"/>
      <c r="J18" s="427">
        <f t="shared" si="3"/>
        <v>42393</v>
      </c>
      <c r="K18" s="426">
        <v>17257</v>
      </c>
      <c r="L18" s="426">
        <v>1847</v>
      </c>
      <c r="M18" s="426">
        <v>36</v>
      </c>
      <c r="N18" s="427">
        <f t="shared" si="4"/>
        <v>19068</v>
      </c>
      <c r="O18" s="426"/>
      <c r="P18" s="426"/>
      <c r="Q18" s="427">
        <f t="shared" si="0"/>
        <v>19068</v>
      </c>
      <c r="R18" s="428">
        <f t="shared" si="1"/>
        <v>23325</v>
      </c>
    </row>
    <row r="19" spans="1:18">
      <c r="A19" s="423"/>
      <c r="B19" s="433" t="s">
        <v>940</v>
      </c>
      <c r="C19" s="434" t="s">
        <v>575</v>
      </c>
      <c r="D19" s="435">
        <f>SUM(D11:D18)</f>
        <v>283142</v>
      </c>
      <c r="E19" s="435">
        <f>SUM(E11:E18)</f>
        <v>32510</v>
      </c>
      <c r="F19" s="435">
        <f>SUM(F11:F18)</f>
        <v>29157</v>
      </c>
      <c r="G19" s="427">
        <f t="shared" si="2"/>
        <v>286495</v>
      </c>
      <c r="H19" s="435">
        <f>SUM(H11:H18)</f>
        <v>0</v>
      </c>
      <c r="I19" s="435">
        <f>SUM(I11:I18)</f>
        <v>0</v>
      </c>
      <c r="J19" s="427">
        <f t="shared" si="3"/>
        <v>286495</v>
      </c>
      <c r="K19" s="435">
        <f>SUM(K11:K18)</f>
        <v>143820</v>
      </c>
      <c r="L19" s="435">
        <f>SUM(L11:L18)</f>
        <v>19377</v>
      </c>
      <c r="M19" s="435">
        <f>SUM(M11:M18)</f>
        <v>12297</v>
      </c>
      <c r="N19" s="427">
        <f t="shared" si="4"/>
        <v>150900</v>
      </c>
      <c r="O19" s="435">
        <f>SUM(O11:O18)</f>
        <v>0</v>
      </c>
      <c r="P19" s="435">
        <f>SUM(P11:P18)</f>
        <v>0</v>
      </c>
      <c r="Q19" s="427">
        <f t="shared" si="0"/>
        <v>150900</v>
      </c>
      <c r="R19" s="428">
        <f t="shared" si="1"/>
        <v>135595</v>
      </c>
    </row>
    <row r="20" spans="1:18">
      <c r="A20" s="436" t="s">
        <v>941</v>
      </c>
      <c r="B20" s="437" t="s">
        <v>576</v>
      </c>
      <c r="C20" s="434" t="s">
        <v>577</v>
      </c>
      <c r="D20" s="426"/>
      <c r="E20" s="426"/>
      <c r="F20" s="426"/>
      <c r="G20" s="427">
        <f t="shared" si="2"/>
        <v>0</v>
      </c>
      <c r="H20" s="426"/>
      <c r="I20" s="426"/>
      <c r="J20" s="427">
        <f t="shared" si="3"/>
        <v>0</v>
      </c>
      <c r="K20" s="426"/>
      <c r="L20" s="426"/>
      <c r="M20" s="426"/>
      <c r="N20" s="427">
        <f t="shared" si="4"/>
        <v>0</v>
      </c>
      <c r="O20" s="426"/>
      <c r="P20" s="426"/>
      <c r="Q20" s="427">
        <f t="shared" si="0"/>
        <v>0</v>
      </c>
      <c r="R20" s="428">
        <f t="shared" si="1"/>
        <v>0</v>
      </c>
    </row>
    <row r="21" spans="1:18">
      <c r="A21" s="436"/>
      <c r="B21" s="437"/>
      <c r="C21" s="434"/>
      <c r="D21" s="426"/>
      <c r="E21" s="426"/>
      <c r="F21" s="426"/>
      <c r="G21" s="427"/>
      <c r="H21" s="426"/>
      <c r="I21" s="426"/>
      <c r="J21" s="427"/>
      <c r="K21" s="426"/>
      <c r="L21" s="426"/>
      <c r="M21" s="426"/>
      <c r="N21" s="427"/>
      <c r="O21" s="426"/>
      <c r="P21" s="426"/>
      <c r="Q21" s="427"/>
      <c r="R21" s="428"/>
    </row>
    <row r="22" spans="1:18">
      <c r="A22" s="438" t="s">
        <v>942</v>
      </c>
      <c r="B22" s="437" t="s">
        <v>578</v>
      </c>
      <c r="C22" s="434" t="s">
        <v>579</v>
      </c>
      <c r="D22" s="426"/>
      <c r="E22" s="426"/>
      <c r="F22" s="426"/>
      <c r="G22" s="427">
        <f t="shared" si="2"/>
        <v>0</v>
      </c>
      <c r="H22" s="426"/>
      <c r="I22" s="426"/>
      <c r="J22" s="427">
        <f t="shared" si="3"/>
        <v>0</v>
      </c>
      <c r="K22" s="426"/>
      <c r="L22" s="426"/>
      <c r="M22" s="426"/>
      <c r="N22" s="427">
        <f t="shared" si="4"/>
        <v>0</v>
      </c>
      <c r="O22" s="426"/>
      <c r="P22" s="426"/>
      <c r="Q22" s="427">
        <f t="shared" si="0"/>
        <v>0</v>
      </c>
      <c r="R22" s="428">
        <f t="shared" si="1"/>
        <v>0</v>
      </c>
    </row>
    <row r="23" spans="1:18">
      <c r="A23" s="438" t="s">
        <v>943</v>
      </c>
      <c r="B23" s="439" t="s">
        <v>944</v>
      </c>
      <c r="C23" s="425"/>
      <c r="D23" s="440"/>
      <c r="E23" s="440"/>
      <c r="F23" s="440"/>
      <c r="G23" s="427">
        <f t="shared" si="2"/>
        <v>0</v>
      </c>
      <c r="H23" s="440"/>
      <c r="I23" s="440"/>
      <c r="J23" s="427">
        <f t="shared" si="3"/>
        <v>0</v>
      </c>
      <c r="K23" s="440"/>
      <c r="L23" s="440"/>
      <c r="M23" s="440"/>
      <c r="N23" s="427">
        <f t="shared" si="4"/>
        <v>0</v>
      </c>
      <c r="O23" s="440"/>
      <c r="P23" s="440"/>
      <c r="Q23" s="427">
        <f t="shared" si="0"/>
        <v>0</v>
      </c>
      <c r="R23" s="428">
        <f t="shared" si="1"/>
        <v>0</v>
      </c>
    </row>
    <row r="24" spans="1:18">
      <c r="A24" s="423" t="s">
        <v>932</v>
      </c>
      <c r="B24" s="424" t="s">
        <v>580</v>
      </c>
      <c r="C24" s="425" t="s">
        <v>581</v>
      </c>
      <c r="D24" s="426">
        <v>20900</v>
      </c>
      <c r="E24" s="426">
        <v>29</v>
      </c>
      <c r="F24" s="426"/>
      <c r="G24" s="427">
        <f t="shared" si="2"/>
        <v>20929</v>
      </c>
      <c r="H24" s="426"/>
      <c r="I24" s="426"/>
      <c r="J24" s="427">
        <f t="shared" si="3"/>
        <v>20929</v>
      </c>
      <c r="K24" s="426">
        <v>15631</v>
      </c>
      <c r="L24" s="426">
        <v>875</v>
      </c>
      <c r="M24" s="426"/>
      <c r="N24" s="427">
        <f t="shared" si="4"/>
        <v>16506</v>
      </c>
      <c r="O24" s="426"/>
      <c r="P24" s="426"/>
      <c r="Q24" s="427">
        <f t="shared" si="0"/>
        <v>16506</v>
      </c>
      <c r="R24" s="428">
        <f t="shared" si="1"/>
        <v>4423</v>
      </c>
    </row>
    <row r="25" spans="1:18">
      <c r="A25" s="423" t="s">
        <v>933</v>
      </c>
      <c r="B25" s="424" t="s">
        <v>582</v>
      </c>
      <c r="C25" s="425" t="s">
        <v>583</v>
      </c>
      <c r="D25" s="426">
        <v>20171</v>
      </c>
      <c r="E25" s="426">
        <v>2097</v>
      </c>
      <c r="F25" s="426"/>
      <c r="G25" s="427">
        <f t="shared" si="2"/>
        <v>22268</v>
      </c>
      <c r="H25" s="426"/>
      <c r="I25" s="426"/>
      <c r="J25" s="427">
        <f t="shared" si="3"/>
        <v>22268</v>
      </c>
      <c r="K25" s="426">
        <v>15585</v>
      </c>
      <c r="L25" s="426">
        <v>1739</v>
      </c>
      <c r="M25" s="426"/>
      <c r="N25" s="427">
        <f t="shared" si="4"/>
        <v>17324</v>
      </c>
      <c r="O25" s="426"/>
      <c r="P25" s="426"/>
      <c r="Q25" s="427">
        <f t="shared" si="0"/>
        <v>17324</v>
      </c>
      <c r="R25" s="428">
        <f t="shared" si="1"/>
        <v>4944</v>
      </c>
    </row>
    <row r="26" spans="1:18">
      <c r="A26" s="441" t="s">
        <v>934</v>
      </c>
      <c r="B26" s="430" t="s">
        <v>584</v>
      </c>
      <c r="C26" s="425" t="s">
        <v>585</v>
      </c>
      <c r="D26" s="426">
        <v>0</v>
      </c>
      <c r="E26" s="426"/>
      <c r="F26" s="426"/>
      <c r="G26" s="427">
        <f t="shared" si="2"/>
        <v>0</v>
      </c>
      <c r="H26" s="426"/>
      <c r="I26" s="426"/>
      <c r="J26" s="427">
        <f t="shared" si="3"/>
        <v>0</v>
      </c>
      <c r="K26" s="426"/>
      <c r="L26" s="426"/>
      <c r="M26" s="426"/>
      <c r="N26" s="427">
        <f t="shared" si="4"/>
        <v>0</v>
      </c>
      <c r="O26" s="426"/>
      <c r="P26" s="426"/>
      <c r="Q26" s="427">
        <f t="shared" si="0"/>
        <v>0</v>
      </c>
      <c r="R26" s="428">
        <f t="shared" si="1"/>
        <v>0</v>
      </c>
    </row>
    <row r="27" spans="1:18">
      <c r="A27" s="423" t="s">
        <v>935</v>
      </c>
      <c r="B27" s="442" t="s">
        <v>573</v>
      </c>
      <c r="C27" s="425" t="s">
        <v>586</v>
      </c>
      <c r="D27" s="426">
        <v>18399</v>
      </c>
      <c r="E27" s="426"/>
      <c r="F27" s="426"/>
      <c r="G27" s="427">
        <f t="shared" si="2"/>
        <v>18399</v>
      </c>
      <c r="H27" s="426"/>
      <c r="I27" s="426"/>
      <c r="J27" s="427">
        <f t="shared" si="3"/>
        <v>18399</v>
      </c>
      <c r="K27" s="426"/>
      <c r="L27" s="426"/>
      <c r="M27" s="426"/>
      <c r="N27" s="427">
        <f t="shared" si="4"/>
        <v>0</v>
      </c>
      <c r="O27" s="426"/>
      <c r="P27" s="426"/>
      <c r="Q27" s="427">
        <f t="shared" si="0"/>
        <v>0</v>
      </c>
      <c r="R27" s="428">
        <f t="shared" si="1"/>
        <v>18399</v>
      </c>
    </row>
    <row r="28" spans="1:18">
      <c r="A28" s="423"/>
      <c r="B28" s="433" t="s">
        <v>945</v>
      </c>
      <c r="C28" s="443" t="s">
        <v>587</v>
      </c>
      <c r="D28" s="444">
        <f>SUM(D24:D27)</f>
        <v>59470</v>
      </c>
      <c r="E28" s="444">
        <f t="shared" ref="E28:P28" si="5">SUM(E24:E27)</f>
        <v>2126</v>
      </c>
      <c r="F28" s="444">
        <f t="shared" si="5"/>
        <v>0</v>
      </c>
      <c r="G28" s="445">
        <f t="shared" si="2"/>
        <v>61596</v>
      </c>
      <c r="H28" s="444">
        <f t="shared" si="5"/>
        <v>0</v>
      </c>
      <c r="I28" s="444">
        <f t="shared" si="5"/>
        <v>0</v>
      </c>
      <c r="J28" s="445">
        <f t="shared" si="3"/>
        <v>61596</v>
      </c>
      <c r="K28" s="444">
        <f t="shared" si="5"/>
        <v>31216</v>
      </c>
      <c r="L28" s="444">
        <f t="shared" si="5"/>
        <v>2614</v>
      </c>
      <c r="M28" s="444">
        <f t="shared" si="5"/>
        <v>0</v>
      </c>
      <c r="N28" s="445">
        <f t="shared" si="4"/>
        <v>33830</v>
      </c>
      <c r="O28" s="444">
        <f t="shared" si="5"/>
        <v>0</v>
      </c>
      <c r="P28" s="444">
        <f t="shared" si="5"/>
        <v>0</v>
      </c>
      <c r="Q28" s="445">
        <f t="shared" si="0"/>
        <v>33830</v>
      </c>
      <c r="R28" s="446">
        <f t="shared" si="1"/>
        <v>27766</v>
      </c>
    </row>
    <row r="29" spans="1:18">
      <c r="A29" s="438" t="s">
        <v>946</v>
      </c>
      <c r="B29" s="447" t="s">
        <v>588</v>
      </c>
      <c r="C29" s="448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50"/>
    </row>
    <row r="30" spans="1:18">
      <c r="A30" s="423" t="s">
        <v>932</v>
      </c>
      <c r="B30" s="451" t="s">
        <v>589</v>
      </c>
      <c r="C30" s="452" t="s">
        <v>590</v>
      </c>
      <c r="D30" s="453">
        <f>SUM(D31:D34)</f>
        <v>0</v>
      </c>
      <c r="E30" s="453">
        <f t="shared" ref="E30:P30" si="6">SUM(E31:E34)</f>
        <v>0</v>
      </c>
      <c r="F30" s="453">
        <f t="shared" si="6"/>
        <v>0</v>
      </c>
      <c r="G30" s="453">
        <f t="shared" si="2"/>
        <v>0</v>
      </c>
      <c r="H30" s="453">
        <f t="shared" si="6"/>
        <v>0</v>
      </c>
      <c r="I30" s="453">
        <f t="shared" si="6"/>
        <v>0</v>
      </c>
      <c r="J30" s="453">
        <f t="shared" si="3"/>
        <v>0</v>
      </c>
      <c r="K30" s="453">
        <f t="shared" si="6"/>
        <v>0</v>
      </c>
      <c r="L30" s="453">
        <f t="shared" si="6"/>
        <v>0</v>
      </c>
      <c r="M30" s="453">
        <f t="shared" si="6"/>
        <v>0</v>
      </c>
      <c r="N30" s="453">
        <f t="shared" si="4"/>
        <v>0</v>
      </c>
      <c r="O30" s="453">
        <f t="shared" si="6"/>
        <v>0</v>
      </c>
      <c r="P30" s="453">
        <f t="shared" si="6"/>
        <v>0</v>
      </c>
      <c r="Q30" s="453">
        <f>N30+O30-P30</f>
        <v>0</v>
      </c>
      <c r="R30" s="454">
        <f>J30-Q30</f>
        <v>0</v>
      </c>
    </row>
    <row r="31" spans="1:18">
      <c r="A31" s="423"/>
      <c r="B31" s="424" t="s">
        <v>124</v>
      </c>
      <c r="C31" s="425" t="s">
        <v>591</v>
      </c>
      <c r="D31" s="426"/>
      <c r="E31" s="426"/>
      <c r="F31" s="426"/>
      <c r="G31" s="427">
        <f t="shared" si="2"/>
        <v>0</v>
      </c>
      <c r="H31" s="426"/>
      <c r="I31" s="426"/>
      <c r="J31" s="427">
        <f t="shared" si="3"/>
        <v>0</v>
      </c>
      <c r="K31" s="426"/>
      <c r="L31" s="426"/>
      <c r="M31" s="426"/>
      <c r="N31" s="427">
        <f t="shared" si="4"/>
        <v>0</v>
      </c>
      <c r="O31" s="426"/>
      <c r="P31" s="426"/>
      <c r="Q31" s="427">
        <f t="shared" ref="Q31:Q42" si="7">N31+O31-P31</f>
        <v>0</v>
      </c>
      <c r="R31" s="428">
        <f t="shared" ref="R31:R42" si="8">J31-Q31</f>
        <v>0</v>
      </c>
    </row>
    <row r="32" spans="1:18">
      <c r="A32" s="423"/>
      <c r="B32" s="424" t="s">
        <v>126</v>
      </c>
      <c r="C32" s="425" t="s">
        <v>592</v>
      </c>
      <c r="D32" s="426"/>
      <c r="E32" s="426"/>
      <c r="F32" s="426"/>
      <c r="G32" s="427">
        <f t="shared" si="2"/>
        <v>0</v>
      </c>
      <c r="H32" s="426"/>
      <c r="I32" s="426"/>
      <c r="J32" s="427">
        <f t="shared" si="3"/>
        <v>0</v>
      </c>
      <c r="K32" s="426"/>
      <c r="L32" s="426"/>
      <c r="M32" s="426"/>
      <c r="N32" s="427">
        <f t="shared" si="4"/>
        <v>0</v>
      </c>
      <c r="O32" s="426"/>
      <c r="P32" s="426"/>
      <c r="Q32" s="427">
        <f t="shared" si="7"/>
        <v>0</v>
      </c>
      <c r="R32" s="428">
        <f t="shared" si="8"/>
        <v>0</v>
      </c>
    </row>
    <row r="33" spans="1:18">
      <c r="A33" s="423"/>
      <c r="B33" s="424" t="s">
        <v>130</v>
      </c>
      <c r="C33" s="425" t="s">
        <v>593</v>
      </c>
      <c r="D33" s="426"/>
      <c r="E33" s="426"/>
      <c r="F33" s="426"/>
      <c r="G33" s="427">
        <f t="shared" si="2"/>
        <v>0</v>
      </c>
      <c r="H33" s="426"/>
      <c r="I33" s="426"/>
      <c r="J33" s="427">
        <f t="shared" si="3"/>
        <v>0</v>
      </c>
      <c r="K33" s="426"/>
      <c r="L33" s="426"/>
      <c r="M33" s="426"/>
      <c r="N33" s="427">
        <f t="shared" si="4"/>
        <v>0</v>
      </c>
      <c r="O33" s="426"/>
      <c r="P33" s="426"/>
      <c r="Q33" s="427">
        <f t="shared" si="7"/>
        <v>0</v>
      </c>
      <c r="R33" s="428">
        <f t="shared" si="8"/>
        <v>0</v>
      </c>
    </row>
    <row r="34" spans="1:18">
      <c r="A34" s="423"/>
      <c r="B34" s="424" t="s">
        <v>132</v>
      </c>
      <c r="C34" s="425" t="s">
        <v>594</v>
      </c>
      <c r="D34" s="426"/>
      <c r="E34" s="426"/>
      <c r="F34" s="426"/>
      <c r="G34" s="427">
        <f t="shared" si="2"/>
        <v>0</v>
      </c>
      <c r="H34" s="426"/>
      <c r="I34" s="426"/>
      <c r="J34" s="427">
        <f t="shared" si="3"/>
        <v>0</v>
      </c>
      <c r="K34" s="426"/>
      <c r="L34" s="426"/>
      <c r="M34" s="426"/>
      <c r="N34" s="427">
        <f t="shared" si="4"/>
        <v>0</v>
      </c>
      <c r="O34" s="426"/>
      <c r="P34" s="426"/>
      <c r="Q34" s="427">
        <f t="shared" si="7"/>
        <v>0</v>
      </c>
      <c r="R34" s="428">
        <f t="shared" si="8"/>
        <v>0</v>
      </c>
    </row>
    <row r="35" spans="1:18">
      <c r="A35" s="423" t="s">
        <v>933</v>
      </c>
      <c r="B35" s="451" t="s">
        <v>595</v>
      </c>
      <c r="C35" s="425" t="s">
        <v>596</v>
      </c>
      <c r="D35" s="427">
        <f>SUM(D36:D39)</f>
        <v>0</v>
      </c>
      <c r="E35" s="427">
        <f t="shared" ref="E35:P35" si="9">SUM(E36:E39)</f>
        <v>0</v>
      </c>
      <c r="F35" s="427">
        <f t="shared" si="9"/>
        <v>0</v>
      </c>
      <c r="G35" s="427">
        <f t="shared" si="2"/>
        <v>0</v>
      </c>
      <c r="H35" s="427">
        <f t="shared" si="9"/>
        <v>0</v>
      </c>
      <c r="I35" s="427">
        <f t="shared" si="9"/>
        <v>0</v>
      </c>
      <c r="J35" s="427">
        <f t="shared" si="3"/>
        <v>0</v>
      </c>
      <c r="K35" s="427">
        <f t="shared" si="9"/>
        <v>0</v>
      </c>
      <c r="L35" s="427">
        <f t="shared" si="9"/>
        <v>0</v>
      </c>
      <c r="M35" s="427">
        <f t="shared" si="9"/>
        <v>0</v>
      </c>
      <c r="N35" s="427">
        <f t="shared" si="4"/>
        <v>0</v>
      </c>
      <c r="O35" s="427">
        <f t="shared" si="9"/>
        <v>0</v>
      </c>
      <c r="P35" s="427">
        <f t="shared" si="9"/>
        <v>0</v>
      </c>
      <c r="Q35" s="427">
        <f t="shared" si="7"/>
        <v>0</v>
      </c>
      <c r="R35" s="428">
        <f t="shared" si="8"/>
        <v>0</v>
      </c>
    </row>
    <row r="36" spans="1:18">
      <c r="A36" s="423"/>
      <c r="B36" s="424" t="s">
        <v>138</v>
      </c>
      <c r="C36" s="425" t="s">
        <v>597</v>
      </c>
      <c r="D36" s="426"/>
      <c r="E36" s="426"/>
      <c r="F36" s="426"/>
      <c r="G36" s="427">
        <f t="shared" si="2"/>
        <v>0</v>
      </c>
      <c r="H36" s="426"/>
      <c r="I36" s="426"/>
      <c r="J36" s="427">
        <f t="shared" si="3"/>
        <v>0</v>
      </c>
      <c r="K36" s="426"/>
      <c r="L36" s="426"/>
      <c r="M36" s="426"/>
      <c r="N36" s="427">
        <f t="shared" si="4"/>
        <v>0</v>
      </c>
      <c r="O36" s="426"/>
      <c r="P36" s="426"/>
      <c r="Q36" s="427">
        <f t="shared" si="7"/>
        <v>0</v>
      </c>
      <c r="R36" s="428">
        <f t="shared" si="8"/>
        <v>0</v>
      </c>
    </row>
    <row r="37" spans="1:18">
      <c r="A37" s="423"/>
      <c r="B37" s="424" t="s">
        <v>598</v>
      </c>
      <c r="C37" s="425" t="s">
        <v>599</v>
      </c>
      <c r="D37" s="426"/>
      <c r="E37" s="426"/>
      <c r="F37" s="426"/>
      <c r="G37" s="427">
        <f t="shared" si="2"/>
        <v>0</v>
      </c>
      <c r="H37" s="426"/>
      <c r="I37" s="426"/>
      <c r="J37" s="427">
        <f t="shared" si="3"/>
        <v>0</v>
      </c>
      <c r="K37" s="426"/>
      <c r="L37" s="426"/>
      <c r="M37" s="426"/>
      <c r="N37" s="427">
        <f t="shared" si="4"/>
        <v>0</v>
      </c>
      <c r="O37" s="426"/>
      <c r="P37" s="426"/>
      <c r="Q37" s="427">
        <f t="shared" si="7"/>
        <v>0</v>
      </c>
      <c r="R37" s="428">
        <f t="shared" si="8"/>
        <v>0</v>
      </c>
    </row>
    <row r="38" spans="1:18">
      <c r="A38" s="423"/>
      <c r="B38" s="424" t="s">
        <v>600</v>
      </c>
      <c r="C38" s="425" t="s">
        <v>601</v>
      </c>
      <c r="D38" s="426"/>
      <c r="E38" s="426"/>
      <c r="F38" s="426"/>
      <c r="G38" s="427">
        <f t="shared" si="2"/>
        <v>0</v>
      </c>
      <c r="H38" s="426"/>
      <c r="I38" s="426"/>
      <c r="J38" s="427">
        <f t="shared" si="3"/>
        <v>0</v>
      </c>
      <c r="K38" s="426"/>
      <c r="L38" s="426"/>
      <c r="M38" s="426"/>
      <c r="N38" s="427">
        <f t="shared" si="4"/>
        <v>0</v>
      </c>
      <c r="O38" s="426"/>
      <c r="P38" s="426"/>
      <c r="Q38" s="427">
        <f t="shared" si="7"/>
        <v>0</v>
      </c>
      <c r="R38" s="428">
        <f t="shared" si="8"/>
        <v>0</v>
      </c>
    </row>
    <row r="39" spans="1:18">
      <c r="A39" s="423"/>
      <c r="B39" s="424" t="s">
        <v>602</v>
      </c>
      <c r="C39" s="425" t="s">
        <v>603</v>
      </c>
      <c r="D39" s="426"/>
      <c r="E39" s="426"/>
      <c r="F39" s="426"/>
      <c r="G39" s="427">
        <f t="shared" si="2"/>
        <v>0</v>
      </c>
      <c r="H39" s="426"/>
      <c r="I39" s="426"/>
      <c r="J39" s="427">
        <f t="shared" si="3"/>
        <v>0</v>
      </c>
      <c r="K39" s="426"/>
      <c r="L39" s="426"/>
      <c r="M39" s="426"/>
      <c r="N39" s="427">
        <f t="shared" si="4"/>
        <v>0</v>
      </c>
      <c r="O39" s="426"/>
      <c r="P39" s="426"/>
      <c r="Q39" s="427">
        <f t="shared" si="7"/>
        <v>0</v>
      </c>
      <c r="R39" s="428">
        <f t="shared" si="8"/>
        <v>0</v>
      </c>
    </row>
    <row r="40" spans="1:18">
      <c r="A40" s="423" t="s">
        <v>934</v>
      </c>
      <c r="B40" s="424" t="s">
        <v>573</v>
      </c>
      <c r="C40" s="425" t="s">
        <v>604</v>
      </c>
      <c r="D40" s="426"/>
      <c r="E40" s="426"/>
      <c r="F40" s="426"/>
      <c r="G40" s="427">
        <f t="shared" si="2"/>
        <v>0</v>
      </c>
      <c r="H40" s="426"/>
      <c r="I40" s="426"/>
      <c r="J40" s="427">
        <f t="shared" si="3"/>
        <v>0</v>
      </c>
      <c r="K40" s="426"/>
      <c r="L40" s="426"/>
      <c r="M40" s="426"/>
      <c r="N40" s="427">
        <f t="shared" si="4"/>
        <v>0</v>
      </c>
      <c r="O40" s="426"/>
      <c r="P40" s="426"/>
      <c r="Q40" s="427">
        <f t="shared" si="7"/>
        <v>0</v>
      </c>
      <c r="R40" s="428">
        <f t="shared" si="8"/>
        <v>0</v>
      </c>
    </row>
    <row r="41" spans="1:18">
      <c r="A41" s="423"/>
      <c r="B41" s="433" t="s">
        <v>947</v>
      </c>
      <c r="C41" s="434" t="s">
        <v>605</v>
      </c>
      <c r="D41" s="435">
        <f>D30+D35+D40</f>
        <v>0</v>
      </c>
      <c r="E41" s="435">
        <f t="shared" ref="E41:P41" si="10">E30+E35+E40</f>
        <v>0</v>
      </c>
      <c r="F41" s="435">
        <f t="shared" si="10"/>
        <v>0</v>
      </c>
      <c r="G41" s="427">
        <f t="shared" si="2"/>
        <v>0</v>
      </c>
      <c r="H41" s="435">
        <f t="shared" si="10"/>
        <v>0</v>
      </c>
      <c r="I41" s="435">
        <f t="shared" si="10"/>
        <v>0</v>
      </c>
      <c r="J41" s="427">
        <f t="shared" si="3"/>
        <v>0</v>
      </c>
      <c r="K41" s="435">
        <f t="shared" si="10"/>
        <v>0</v>
      </c>
      <c r="L41" s="435">
        <f t="shared" si="10"/>
        <v>0</v>
      </c>
      <c r="M41" s="435">
        <f t="shared" si="10"/>
        <v>0</v>
      </c>
      <c r="N41" s="427">
        <f t="shared" si="4"/>
        <v>0</v>
      </c>
      <c r="O41" s="435">
        <f t="shared" si="10"/>
        <v>0</v>
      </c>
      <c r="P41" s="435">
        <f t="shared" si="10"/>
        <v>0</v>
      </c>
      <c r="Q41" s="427">
        <f t="shared" si="7"/>
        <v>0</v>
      </c>
      <c r="R41" s="428">
        <f t="shared" si="8"/>
        <v>0</v>
      </c>
    </row>
    <row r="42" spans="1:18">
      <c r="A42" s="436" t="s">
        <v>948</v>
      </c>
      <c r="B42" s="455" t="s">
        <v>606</v>
      </c>
      <c r="C42" s="434" t="s">
        <v>607</v>
      </c>
      <c r="D42" s="426"/>
      <c r="E42" s="426"/>
      <c r="F42" s="426"/>
      <c r="G42" s="427">
        <f t="shared" si="2"/>
        <v>0</v>
      </c>
      <c r="H42" s="426"/>
      <c r="I42" s="426"/>
      <c r="J42" s="427">
        <f t="shared" si="3"/>
        <v>0</v>
      </c>
      <c r="K42" s="426"/>
      <c r="L42" s="426"/>
      <c r="M42" s="426"/>
      <c r="N42" s="427">
        <f t="shared" si="4"/>
        <v>0</v>
      </c>
      <c r="O42" s="426"/>
      <c r="P42" s="426"/>
      <c r="Q42" s="427">
        <f t="shared" si="7"/>
        <v>0</v>
      </c>
      <c r="R42" s="428">
        <f t="shared" si="8"/>
        <v>0</v>
      </c>
    </row>
    <row r="43" spans="1:18" ht="15.75" thickBot="1">
      <c r="A43" s="456"/>
      <c r="B43" s="457" t="s">
        <v>608</v>
      </c>
      <c r="C43" s="458" t="s">
        <v>609</v>
      </c>
      <c r="D43" s="459">
        <f>D19+D20+D22+D28+D41+D42</f>
        <v>342612</v>
      </c>
      <c r="E43" s="459">
        <f>E19+E20+E22+E28+E41+E42</f>
        <v>34636</v>
      </c>
      <c r="F43" s="459">
        <f t="shared" ref="F43:R43" si="11">F19+F20+F22+F28+F41+F42</f>
        <v>29157</v>
      </c>
      <c r="G43" s="459">
        <f t="shared" si="11"/>
        <v>348091</v>
      </c>
      <c r="H43" s="459">
        <f t="shared" si="11"/>
        <v>0</v>
      </c>
      <c r="I43" s="459">
        <f t="shared" si="11"/>
        <v>0</v>
      </c>
      <c r="J43" s="459">
        <f t="shared" si="11"/>
        <v>348091</v>
      </c>
      <c r="K43" s="459">
        <f t="shared" si="11"/>
        <v>175036</v>
      </c>
      <c r="L43" s="459">
        <f t="shared" si="11"/>
        <v>21991</v>
      </c>
      <c r="M43" s="459">
        <f t="shared" si="11"/>
        <v>12297</v>
      </c>
      <c r="N43" s="459">
        <f t="shared" si="11"/>
        <v>184730</v>
      </c>
      <c r="O43" s="459">
        <f t="shared" si="11"/>
        <v>0</v>
      </c>
      <c r="P43" s="459">
        <f t="shared" si="11"/>
        <v>0</v>
      </c>
      <c r="Q43" s="459">
        <f t="shared" si="11"/>
        <v>184730</v>
      </c>
      <c r="R43" s="460">
        <f t="shared" si="11"/>
        <v>163361</v>
      </c>
    </row>
    <row r="44" spans="1:18">
      <c r="A44" s="461"/>
      <c r="B44" s="461"/>
      <c r="C44" s="461"/>
      <c r="D44" s="462"/>
      <c r="E44" s="462"/>
      <c r="F44" s="462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</row>
    <row r="45" spans="1:18">
      <c r="A45" s="461"/>
      <c r="B45" s="461" t="s">
        <v>949</v>
      </c>
      <c r="C45" s="461"/>
      <c r="D45" s="464"/>
      <c r="E45" s="464"/>
      <c r="F45" s="464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</row>
    <row r="46" spans="1:18">
      <c r="A46" s="461"/>
      <c r="B46" s="378" t="s">
        <v>5</v>
      </c>
      <c r="C46" s="609">
        <f>pdeReportingDate</f>
        <v>45863</v>
      </c>
      <c r="D46" s="609"/>
      <c r="E46" s="609"/>
      <c r="F46" s="609"/>
      <c r="G46" s="609"/>
      <c r="H46" s="609"/>
      <c r="I46" s="609"/>
      <c r="J46" s="465"/>
      <c r="K46" s="465"/>
      <c r="L46" s="465"/>
      <c r="M46" s="465"/>
      <c r="N46" s="465"/>
      <c r="O46" s="465"/>
      <c r="P46" s="465"/>
      <c r="Q46" s="465"/>
      <c r="R46" s="465"/>
    </row>
    <row r="47" spans="1:18">
      <c r="B47" s="378"/>
      <c r="C47" s="35"/>
      <c r="D47" s="35"/>
      <c r="E47" s="35"/>
      <c r="F47" s="35"/>
      <c r="G47" s="35"/>
      <c r="H47" s="35"/>
      <c r="I47" s="35"/>
    </row>
    <row r="48" spans="1:18">
      <c r="B48" s="379" t="s">
        <v>290</v>
      </c>
      <c r="C48" s="610" t="str">
        <f>authorName</f>
        <v>Стефка Левиджова</v>
      </c>
      <c r="D48" s="610"/>
      <c r="E48" s="610"/>
      <c r="F48" s="610"/>
      <c r="G48" s="610"/>
      <c r="H48" s="610"/>
      <c r="I48" s="610"/>
    </row>
    <row r="49" spans="2:9">
      <c r="B49" s="379"/>
      <c r="C49" s="48"/>
      <c r="D49" s="48"/>
      <c r="E49" s="48"/>
      <c r="F49" s="48"/>
      <c r="G49" s="48"/>
      <c r="H49" s="48"/>
      <c r="I49" s="48"/>
    </row>
    <row r="50" spans="2:9">
      <c r="B50" s="379" t="s">
        <v>10</v>
      </c>
      <c r="C50" s="611"/>
      <c r="D50" s="611"/>
      <c r="E50" s="611"/>
      <c r="F50" s="611"/>
      <c r="G50" s="611"/>
      <c r="H50" s="611"/>
      <c r="I50" s="611"/>
    </row>
    <row r="51" spans="2:9">
      <c r="B51" s="380"/>
      <c r="C51" s="608" t="s">
        <v>291</v>
      </c>
      <c r="D51" s="608"/>
      <c r="E51" s="608"/>
      <c r="F51" s="608"/>
      <c r="G51" s="279"/>
      <c r="H51" s="31"/>
      <c r="I51" s="29"/>
    </row>
    <row r="52" spans="2:9">
      <c r="B52" s="380"/>
      <c r="C52" s="608" t="s">
        <v>291</v>
      </c>
      <c r="D52" s="608"/>
      <c r="E52" s="608"/>
      <c r="F52" s="608"/>
      <c r="G52" s="279"/>
      <c r="H52" s="31"/>
      <c r="I52" s="29"/>
    </row>
    <row r="53" spans="2:9">
      <c r="B53" s="380"/>
      <c r="C53" s="608" t="s">
        <v>291</v>
      </c>
      <c r="D53" s="608"/>
      <c r="E53" s="608"/>
      <c r="F53" s="608"/>
      <c r="G53" s="279"/>
      <c r="H53" s="31"/>
      <c r="I53" s="29"/>
    </row>
    <row r="54" spans="2:9">
      <c r="B54" s="380"/>
      <c r="C54" s="608" t="s">
        <v>291</v>
      </c>
      <c r="D54" s="608"/>
      <c r="E54" s="608"/>
      <c r="F54" s="608"/>
      <c r="G54" s="279"/>
      <c r="H54" s="31"/>
      <c r="I54" s="29"/>
    </row>
    <row r="55" spans="2:9">
      <c r="B55" s="380"/>
      <c r="C55" s="608"/>
      <c r="D55" s="608"/>
      <c r="E55" s="608"/>
      <c r="F55" s="608"/>
      <c r="G55" s="279"/>
      <c r="H55" s="31"/>
      <c r="I55" s="29"/>
    </row>
    <row r="56" spans="2:9">
      <c r="B56" s="380"/>
      <c r="C56" s="608"/>
      <c r="D56" s="608"/>
      <c r="E56" s="608"/>
      <c r="F56" s="608"/>
      <c r="G56" s="279"/>
      <c r="H56" s="31"/>
      <c r="I56" s="29"/>
    </row>
    <row r="57" spans="2:9">
      <c r="B57" s="380"/>
      <c r="C57" s="608"/>
      <c r="D57" s="608"/>
      <c r="E57" s="608"/>
      <c r="F57" s="608"/>
      <c r="G57" s="279"/>
      <c r="H57" s="31"/>
      <c r="I57" s="29"/>
    </row>
  </sheetData>
  <mergeCells count="15">
    <mergeCell ref="R7:R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A7:B8"/>
    <mergeCell ref="C7:C8"/>
    <mergeCell ref="J7:J8"/>
    <mergeCell ref="Q7:Q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1661CB52-E20F-48EA-8B7C-BCE6F3755E8F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2F6B8452-36FF-4E1A-91AC-76A4689A3F1B}">
      <formula1>-99999999999990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3880-8479-4DA4-B384-ABD41FB83E16}">
  <dimension ref="A1:H122"/>
  <sheetViews>
    <sheetView topLeftCell="A73" workbookViewId="0">
      <selection activeCell="D90" sqref="D90"/>
    </sheetView>
  </sheetViews>
  <sheetFormatPr defaultRowHeight="15.4"/>
  <cols>
    <col min="1" max="1" width="52.73046875" style="402" customWidth="1"/>
    <col min="2" max="2" width="10.73046875" style="470" customWidth="1"/>
    <col min="3" max="3" width="17.73046875" style="402" customWidth="1"/>
    <col min="4" max="5" width="15.73046875" style="402" customWidth="1"/>
    <col min="6" max="6" width="16.86328125" style="402" customWidth="1"/>
    <col min="7" max="8" width="10.73046875" style="402" customWidth="1"/>
  </cols>
  <sheetData>
    <row r="1" spans="1:8">
      <c r="A1" s="13" t="s">
        <v>950</v>
      </c>
      <c r="B1" s="466"/>
      <c r="C1" s="467"/>
      <c r="D1" s="22"/>
      <c r="E1" s="23"/>
      <c r="F1" s="23"/>
    </row>
    <row r="2" spans="1:8">
      <c r="A2" s="13"/>
      <c r="B2" s="466"/>
      <c r="C2" s="467"/>
      <c r="D2" s="22"/>
      <c r="E2" s="23"/>
      <c r="F2" s="23"/>
    </row>
    <row r="3" spans="1:8">
      <c r="A3" s="45" t="str">
        <f>CONCATENATE("на ",UPPER(pdeName))</f>
        <v>на "СПИДИ" АД</v>
      </c>
      <c r="B3" s="466"/>
      <c r="C3" s="467"/>
      <c r="D3" s="41"/>
      <c r="E3" s="23"/>
      <c r="F3" s="23"/>
    </row>
    <row r="4" spans="1:8">
      <c r="A4" s="45" t="str">
        <f>CONCATENATE("ЕИК по БУЛСТАТ: ", pdeBulstat)</f>
        <v>ЕИК по БУЛСТАТ: 131371780</v>
      </c>
      <c r="B4" s="466"/>
      <c r="C4" s="467"/>
      <c r="D4" s="23"/>
      <c r="E4" s="23"/>
      <c r="F4" s="23"/>
    </row>
    <row r="5" spans="1:8">
      <c r="A5" s="468" t="str">
        <f>CONCATENATE("към ",TEXT(endDate,"dd.mm.yyyy")," г.")</f>
        <v>към 30.06.2025 г.</v>
      </c>
      <c r="B5" s="231"/>
      <c r="C5" s="406"/>
      <c r="D5" s="47"/>
      <c r="E5" s="48"/>
    </row>
    <row r="6" spans="1:8">
      <c r="A6" s="11"/>
      <c r="B6" s="11"/>
      <c r="D6" s="47"/>
      <c r="E6" s="50"/>
    </row>
    <row r="7" spans="1:8" ht="15.75" thickBot="1">
      <c r="A7" s="469" t="s">
        <v>951</v>
      </c>
      <c r="C7" s="11"/>
      <c r="D7" s="11"/>
      <c r="E7" s="27" t="s">
        <v>23</v>
      </c>
    </row>
    <row r="8" spans="1:8">
      <c r="A8" s="635" t="s">
        <v>481</v>
      </c>
      <c r="B8" s="637" t="s">
        <v>25</v>
      </c>
      <c r="C8" s="639" t="s">
        <v>952</v>
      </c>
      <c r="D8" s="471" t="s">
        <v>953</v>
      </c>
      <c r="E8" s="472"/>
      <c r="F8" s="473"/>
      <c r="G8" s="411"/>
      <c r="H8" s="411"/>
    </row>
    <row r="9" spans="1:8">
      <c r="A9" s="636"/>
      <c r="B9" s="638"/>
      <c r="C9" s="640"/>
      <c r="D9" s="474" t="s">
        <v>954</v>
      </c>
      <c r="E9" s="475" t="s">
        <v>955</v>
      </c>
      <c r="F9" s="473"/>
      <c r="G9" s="411"/>
      <c r="H9" s="411"/>
    </row>
    <row r="10" spans="1:8" ht="15.75" thickBot="1">
      <c r="A10" s="476" t="s">
        <v>31</v>
      </c>
      <c r="B10" s="477" t="s">
        <v>32</v>
      </c>
      <c r="C10" s="478">
        <v>1</v>
      </c>
      <c r="D10" s="478">
        <v>2</v>
      </c>
      <c r="E10" s="479">
        <v>3</v>
      </c>
      <c r="F10" s="473"/>
      <c r="G10" s="411"/>
      <c r="H10" s="411"/>
    </row>
    <row r="11" spans="1:8" ht="15.75" thickBot="1">
      <c r="A11" s="480" t="s">
        <v>610</v>
      </c>
      <c r="B11" s="481" t="s">
        <v>611</v>
      </c>
      <c r="C11" s="482"/>
      <c r="D11" s="482"/>
      <c r="E11" s="483">
        <f>C11-D11</f>
        <v>0</v>
      </c>
      <c r="F11" s="484"/>
      <c r="H11" s="385"/>
    </row>
    <row r="12" spans="1:8">
      <c r="A12" s="485" t="s">
        <v>612</v>
      </c>
      <c r="B12" s="486"/>
      <c r="C12" s="487"/>
      <c r="D12" s="487"/>
      <c r="E12" s="488"/>
      <c r="F12" s="484"/>
    </row>
    <row r="13" spans="1:8">
      <c r="A13" s="489" t="s">
        <v>613</v>
      </c>
      <c r="B13" s="490" t="s">
        <v>614</v>
      </c>
      <c r="C13" s="491">
        <f>SUM(C14:C16)</f>
        <v>0</v>
      </c>
      <c r="D13" s="491">
        <f>SUM(D14:D16)</f>
        <v>0</v>
      </c>
      <c r="E13" s="492">
        <f>SUM(E14:E16)</f>
        <v>0</v>
      </c>
      <c r="F13" s="484"/>
    </row>
    <row r="14" spans="1:8">
      <c r="A14" s="489" t="s">
        <v>615</v>
      </c>
      <c r="B14" s="490" t="s">
        <v>616</v>
      </c>
      <c r="C14" s="493"/>
      <c r="D14" s="493"/>
      <c r="E14" s="492">
        <f t="shared" ref="E14:E44" si="0">C14-D14</f>
        <v>0</v>
      </c>
      <c r="F14" s="484"/>
    </row>
    <row r="15" spans="1:8">
      <c r="A15" s="489" t="s">
        <v>617</v>
      </c>
      <c r="B15" s="490" t="s">
        <v>618</v>
      </c>
      <c r="C15" s="493"/>
      <c r="D15" s="493"/>
      <c r="E15" s="492">
        <f t="shared" si="0"/>
        <v>0</v>
      </c>
      <c r="F15" s="484"/>
    </row>
    <row r="16" spans="1:8">
      <c r="A16" s="489" t="s">
        <v>619</v>
      </c>
      <c r="B16" s="490" t="s">
        <v>620</v>
      </c>
      <c r="C16" s="493"/>
      <c r="D16" s="493"/>
      <c r="E16" s="492">
        <f t="shared" si="0"/>
        <v>0</v>
      </c>
      <c r="F16" s="484"/>
    </row>
    <row r="17" spans="1:6">
      <c r="A17" s="489" t="s">
        <v>621</v>
      </c>
      <c r="B17" s="490" t="s">
        <v>622</v>
      </c>
      <c r="C17" s="493"/>
      <c r="D17" s="493"/>
      <c r="E17" s="492">
        <f t="shared" si="0"/>
        <v>0</v>
      </c>
      <c r="F17" s="484"/>
    </row>
    <row r="18" spans="1:6">
      <c r="A18" s="489" t="s">
        <v>623</v>
      </c>
      <c r="B18" s="490" t="s">
        <v>624</v>
      </c>
      <c r="C18" s="491">
        <f>+C19+C20</f>
        <v>2420</v>
      </c>
      <c r="D18" s="491">
        <f>+D19+D20</f>
        <v>2420</v>
      </c>
      <c r="E18" s="492">
        <f t="shared" si="0"/>
        <v>0</v>
      </c>
      <c r="F18" s="484"/>
    </row>
    <row r="19" spans="1:6">
      <c r="A19" s="489" t="s">
        <v>625</v>
      </c>
      <c r="B19" s="490" t="s">
        <v>626</v>
      </c>
      <c r="C19" s="493"/>
      <c r="D19" s="493"/>
      <c r="E19" s="492">
        <f t="shared" si="0"/>
        <v>0</v>
      </c>
      <c r="F19" s="484"/>
    </row>
    <row r="20" spans="1:6">
      <c r="A20" s="489" t="s">
        <v>619</v>
      </c>
      <c r="B20" s="490" t="s">
        <v>627</v>
      </c>
      <c r="C20" s="493">
        <v>2420</v>
      </c>
      <c r="D20" s="493">
        <v>2420</v>
      </c>
      <c r="E20" s="492">
        <f t="shared" si="0"/>
        <v>0</v>
      </c>
      <c r="F20" s="484"/>
    </row>
    <row r="21" spans="1:6" ht="15.75" thickBot="1">
      <c r="A21" s="494" t="s">
        <v>956</v>
      </c>
      <c r="B21" s="495" t="s">
        <v>628</v>
      </c>
      <c r="C21" s="496">
        <f>C13+C17+C18</f>
        <v>2420</v>
      </c>
      <c r="D21" s="496">
        <f>D13+D17+D18</f>
        <v>2420</v>
      </c>
      <c r="E21" s="497">
        <f>E13+E17+E18</f>
        <v>0</v>
      </c>
      <c r="F21" s="484"/>
    </row>
    <row r="22" spans="1:6">
      <c r="A22" s="485" t="s">
        <v>957</v>
      </c>
      <c r="B22" s="486"/>
      <c r="C22" s="487"/>
      <c r="D22" s="487"/>
      <c r="E22" s="488">
        <f t="shared" si="0"/>
        <v>0</v>
      </c>
      <c r="F22" s="484"/>
    </row>
    <row r="23" spans="1:6">
      <c r="A23" s="489" t="s">
        <v>958</v>
      </c>
      <c r="B23" s="498" t="s">
        <v>629</v>
      </c>
      <c r="C23" s="499">
        <v>944</v>
      </c>
      <c r="D23" s="499">
        <v>944</v>
      </c>
      <c r="E23" s="500">
        <f t="shared" si="0"/>
        <v>0</v>
      </c>
      <c r="F23" s="484"/>
    </row>
    <row r="24" spans="1:6" ht="15.75" thickBot="1">
      <c r="A24" s="501"/>
      <c r="B24" s="502"/>
      <c r="C24" s="503"/>
      <c r="D24" s="503"/>
      <c r="E24" s="504"/>
      <c r="F24" s="484"/>
    </row>
    <row r="25" spans="1:6">
      <c r="A25" s="505" t="s">
        <v>630</v>
      </c>
      <c r="B25" s="506"/>
      <c r="C25" s="507"/>
      <c r="D25" s="507"/>
      <c r="E25" s="508"/>
      <c r="F25" s="484"/>
    </row>
    <row r="26" spans="1:6">
      <c r="A26" s="489" t="s">
        <v>631</v>
      </c>
      <c r="B26" s="490" t="s">
        <v>632</v>
      </c>
      <c r="C26" s="491">
        <f>SUM(C27:C29)</f>
        <v>27350</v>
      </c>
      <c r="D26" s="491">
        <f>SUM(D27:D29)</f>
        <v>27350</v>
      </c>
      <c r="E26" s="492">
        <f>SUM(E27:E29)</f>
        <v>0</v>
      </c>
      <c r="F26" s="484"/>
    </row>
    <row r="27" spans="1:6">
      <c r="A27" s="489" t="s">
        <v>633</v>
      </c>
      <c r="B27" s="490" t="s">
        <v>634</v>
      </c>
      <c r="C27" s="493">
        <v>25784</v>
      </c>
      <c r="D27" s="493">
        <v>25784</v>
      </c>
      <c r="E27" s="492">
        <f t="shared" si="0"/>
        <v>0</v>
      </c>
      <c r="F27" s="484"/>
    </row>
    <row r="28" spans="1:6">
      <c r="A28" s="489" t="s">
        <v>635</v>
      </c>
      <c r="B28" s="490" t="s">
        <v>636</v>
      </c>
      <c r="C28" s="493">
        <v>1566</v>
      </c>
      <c r="D28" s="493">
        <v>1566</v>
      </c>
      <c r="E28" s="492">
        <f t="shared" si="0"/>
        <v>0</v>
      </c>
      <c r="F28" s="484"/>
    </row>
    <row r="29" spans="1:6">
      <c r="A29" s="489" t="s">
        <v>637</v>
      </c>
      <c r="B29" s="490" t="s">
        <v>638</v>
      </c>
      <c r="C29" s="493"/>
      <c r="D29" s="493"/>
      <c r="E29" s="492">
        <f t="shared" si="0"/>
        <v>0</v>
      </c>
      <c r="F29" s="484"/>
    </row>
    <row r="30" spans="1:6">
      <c r="A30" s="489" t="s">
        <v>639</v>
      </c>
      <c r="B30" s="490" t="s">
        <v>640</v>
      </c>
      <c r="C30" s="493">
        <v>44805</v>
      </c>
      <c r="D30" s="493">
        <v>44805</v>
      </c>
      <c r="E30" s="492">
        <f t="shared" si="0"/>
        <v>0</v>
      </c>
      <c r="F30" s="484"/>
    </row>
    <row r="31" spans="1:6">
      <c r="A31" s="489" t="s">
        <v>641</v>
      </c>
      <c r="B31" s="490" t="s">
        <v>642</v>
      </c>
      <c r="C31" s="493"/>
      <c r="D31" s="493"/>
      <c r="E31" s="492">
        <f t="shared" si="0"/>
        <v>0</v>
      </c>
      <c r="F31" s="484"/>
    </row>
    <row r="32" spans="1:6">
      <c r="A32" s="489" t="s">
        <v>643</v>
      </c>
      <c r="B32" s="490" t="s">
        <v>644</v>
      </c>
      <c r="C32" s="493"/>
      <c r="D32" s="493"/>
      <c r="E32" s="492">
        <f t="shared" si="0"/>
        <v>0</v>
      </c>
      <c r="F32" s="484"/>
    </row>
    <row r="33" spans="1:6">
      <c r="A33" s="489" t="s">
        <v>645</v>
      </c>
      <c r="B33" s="490" t="s">
        <v>646</v>
      </c>
      <c r="C33" s="493"/>
      <c r="D33" s="493"/>
      <c r="E33" s="492">
        <f t="shared" si="0"/>
        <v>0</v>
      </c>
      <c r="F33" s="484"/>
    </row>
    <row r="34" spans="1:6">
      <c r="A34" s="489" t="s">
        <v>647</v>
      </c>
      <c r="B34" s="490" t="s">
        <v>648</v>
      </c>
      <c r="C34" s="493"/>
      <c r="D34" s="493"/>
      <c r="E34" s="492">
        <f t="shared" si="0"/>
        <v>0</v>
      </c>
      <c r="F34" s="484"/>
    </row>
    <row r="35" spans="1:6">
      <c r="A35" s="489" t="s">
        <v>649</v>
      </c>
      <c r="B35" s="490" t="s">
        <v>650</v>
      </c>
      <c r="C35" s="491">
        <f>SUM(C36:C39)</f>
        <v>940</v>
      </c>
      <c r="D35" s="491">
        <f>SUM(D36:D39)</f>
        <v>940</v>
      </c>
      <c r="E35" s="492">
        <f>SUM(E36:E39)</f>
        <v>0</v>
      </c>
      <c r="F35" s="484"/>
    </row>
    <row r="36" spans="1:6">
      <c r="A36" s="489" t="s">
        <v>959</v>
      </c>
      <c r="B36" s="490" t="s">
        <v>651</v>
      </c>
      <c r="C36" s="493"/>
      <c r="D36" s="493"/>
      <c r="E36" s="492">
        <f t="shared" si="0"/>
        <v>0</v>
      </c>
      <c r="F36" s="484"/>
    </row>
    <row r="37" spans="1:6">
      <c r="A37" s="489" t="s">
        <v>652</v>
      </c>
      <c r="B37" s="490" t="s">
        <v>653</v>
      </c>
      <c r="C37" s="493">
        <v>940</v>
      </c>
      <c r="D37" s="493">
        <v>940</v>
      </c>
      <c r="E37" s="492">
        <f t="shared" si="0"/>
        <v>0</v>
      </c>
      <c r="F37" s="484"/>
    </row>
    <row r="38" spans="1:6">
      <c r="A38" s="489" t="s">
        <v>960</v>
      </c>
      <c r="B38" s="490" t="s">
        <v>654</v>
      </c>
      <c r="C38" s="493"/>
      <c r="D38" s="493"/>
      <c r="E38" s="492">
        <f t="shared" si="0"/>
        <v>0</v>
      </c>
      <c r="F38" s="484"/>
    </row>
    <row r="39" spans="1:6">
      <c r="A39" s="489" t="s">
        <v>655</v>
      </c>
      <c r="B39" s="490" t="s">
        <v>656</v>
      </c>
      <c r="C39" s="493"/>
      <c r="D39" s="493"/>
      <c r="E39" s="492">
        <f t="shared" si="0"/>
        <v>0</v>
      </c>
      <c r="F39" s="484"/>
    </row>
    <row r="40" spans="1:6">
      <c r="A40" s="489" t="s">
        <v>657</v>
      </c>
      <c r="B40" s="490" t="s">
        <v>658</v>
      </c>
      <c r="C40" s="491">
        <f>SUM(C41:C44)</f>
        <v>4422</v>
      </c>
      <c r="D40" s="491">
        <f>SUM(D41:D44)</f>
        <v>4422</v>
      </c>
      <c r="E40" s="492">
        <f>SUM(E41:E44)</f>
        <v>0</v>
      </c>
      <c r="F40" s="484"/>
    </row>
    <row r="41" spans="1:6">
      <c r="A41" s="489" t="s">
        <v>961</v>
      </c>
      <c r="B41" s="490" t="s">
        <v>659</v>
      </c>
      <c r="C41" s="493"/>
      <c r="D41" s="493"/>
      <c r="E41" s="492">
        <f t="shared" si="0"/>
        <v>0</v>
      </c>
      <c r="F41" s="484"/>
    </row>
    <row r="42" spans="1:6">
      <c r="A42" s="489" t="s">
        <v>962</v>
      </c>
      <c r="B42" s="490" t="s">
        <v>660</v>
      </c>
      <c r="C42" s="493"/>
      <c r="D42" s="493"/>
      <c r="E42" s="492">
        <f t="shared" si="0"/>
        <v>0</v>
      </c>
      <c r="F42" s="484"/>
    </row>
    <row r="43" spans="1:6">
      <c r="A43" s="489" t="s">
        <v>963</v>
      </c>
      <c r="B43" s="490" t="s">
        <v>661</v>
      </c>
      <c r="C43" s="493"/>
      <c r="D43" s="493"/>
      <c r="E43" s="492">
        <f t="shared" si="0"/>
        <v>0</v>
      </c>
      <c r="F43" s="484"/>
    </row>
    <row r="44" spans="1:6">
      <c r="A44" s="489" t="s">
        <v>662</v>
      </c>
      <c r="B44" s="490" t="s">
        <v>663</v>
      </c>
      <c r="C44" s="493">
        <v>4422</v>
      </c>
      <c r="D44" s="493">
        <v>4422</v>
      </c>
      <c r="E44" s="492">
        <f t="shared" si="0"/>
        <v>0</v>
      </c>
      <c r="F44" s="484"/>
    </row>
    <row r="45" spans="1:6" ht="15.75" thickBot="1">
      <c r="A45" s="509" t="s">
        <v>964</v>
      </c>
      <c r="B45" s="510" t="s">
        <v>664</v>
      </c>
      <c r="C45" s="511">
        <f>C26+C30+C31+C33+C32+C34+C35+C40</f>
        <v>77517</v>
      </c>
      <c r="D45" s="511">
        <f>D26+D30+D31+D33+D32+D34+D35+D40</f>
        <v>77517</v>
      </c>
      <c r="E45" s="512">
        <f>E26+E30+E31+E33+E32+E34+E35+E40</f>
        <v>0</v>
      </c>
      <c r="F45" s="484"/>
    </row>
    <row r="46" spans="1:6" ht="15.75" thickBot="1">
      <c r="A46" s="513" t="s">
        <v>665</v>
      </c>
      <c r="B46" s="514" t="s">
        <v>666</v>
      </c>
      <c r="C46" s="515">
        <f>C45+C23+C21+C11</f>
        <v>80881</v>
      </c>
      <c r="D46" s="515">
        <f>D45+D23+D21+D11</f>
        <v>80881</v>
      </c>
      <c r="E46" s="516">
        <f>E45+E23+E21+E11</f>
        <v>0</v>
      </c>
      <c r="F46" s="484"/>
    </row>
    <row r="47" spans="1:6">
      <c r="A47" s="469"/>
      <c r="B47" s="517"/>
      <c r="C47" s="518"/>
      <c r="D47" s="518"/>
      <c r="E47" s="518"/>
      <c r="F47" s="484"/>
    </row>
    <row r="48" spans="1:6">
      <c r="A48" s="469"/>
      <c r="B48" s="517"/>
      <c r="C48" s="518"/>
      <c r="D48" s="518"/>
      <c r="E48" s="518"/>
      <c r="F48" s="484"/>
    </row>
    <row r="49" spans="1:8" ht="15.75" thickBot="1">
      <c r="A49" s="469" t="s">
        <v>965</v>
      </c>
      <c r="B49" s="517"/>
      <c r="C49" s="519"/>
      <c r="D49" s="519"/>
      <c r="E49" s="519"/>
      <c r="F49" s="27" t="s">
        <v>23</v>
      </c>
    </row>
    <row r="50" spans="1:8">
      <c r="A50" s="635" t="s">
        <v>481</v>
      </c>
      <c r="B50" s="637" t="s">
        <v>25</v>
      </c>
      <c r="C50" s="641" t="s">
        <v>966</v>
      </c>
      <c r="D50" s="471" t="s">
        <v>967</v>
      </c>
      <c r="E50" s="471"/>
      <c r="F50" s="643" t="s">
        <v>968</v>
      </c>
      <c r="G50" s="411"/>
      <c r="H50" s="411"/>
    </row>
    <row r="51" spans="1:8">
      <c r="A51" s="636"/>
      <c r="B51" s="638"/>
      <c r="C51" s="642"/>
      <c r="D51" s="520" t="s">
        <v>954</v>
      </c>
      <c r="E51" s="520" t="s">
        <v>955</v>
      </c>
      <c r="F51" s="644"/>
      <c r="G51" s="411"/>
      <c r="H51" s="411"/>
    </row>
    <row r="52" spans="1:8" ht="15.75" thickBot="1">
      <c r="A52" s="476" t="s">
        <v>31</v>
      </c>
      <c r="B52" s="477" t="s">
        <v>32</v>
      </c>
      <c r="C52" s="478">
        <v>1</v>
      </c>
      <c r="D52" s="478">
        <v>2</v>
      </c>
      <c r="E52" s="521">
        <v>3</v>
      </c>
      <c r="F52" s="522">
        <v>4</v>
      </c>
      <c r="G52" s="411"/>
      <c r="H52" s="411"/>
    </row>
    <row r="53" spans="1:8">
      <c r="A53" s="485" t="s">
        <v>667</v>
      </c>
      <c r="B53" s="523"/>
      <c r="C53" s="524"/>
      <c r="D53" s="524"/>
      <c r="E53" s="524"/>
      <c r="F53" s="525"/>
    </row>
    <row r="54" spans="1:8">
      <c r="A54" s="489" t="s">
        <v>668</v>
      </c>
      <c r="B54" s="490" t="s">
        <v>669</v>
      </c>
      <c r="C54" s="526">
        <f>SUM(C55:C57)</f>
        <v>0</v>
      </c>
      <c r="D54" s="526">
        <f>SUM(D55:D57)</f>
        <v>0</v>
      </c>
      <c r="E54" s="527">
        <f>C54-D54</f>
        <v>0</v>
      </c>
      <c r="F54" s="528">
        <f>SUM(F55:F57)</f>
        <v>0</v>
      </c>
    </row>
    <row r="55" spans="1:8">
      <c r="A55" s="489" t="s">
        <v>670</v>
      </c>
      <c r="B55" s="490" t="s">
        <v>671</v>
      </c>
      <c r="C55" s="96"/>
      <c r="D55" s="96"/>
      <c r="E55" s="527">
        <f>C55-D55</f>
        <v>0</v>
      </c>
      <c r="F55" s="95"/>
    </row>
    <row r="56" spans="1:8">
      <c r="A56" s="489" t="s">
        <v>672</v>
      </c>
      <c r="B56" s="490" t="s">
        <v>673</v>
      </c>
      <c r="C56" s="96"/>
      <c r="D56" s="96"/>
      <c r="E56" s="527">
        <f t="shared" ref="E56:E97" si="1">C56-D56</f>
        <v>0</v>
      </c>
      <c r="F56" s="95"/>
    </row>
    <row r="57" spans="1:8">
      <c r="A57" s="489" t="s">
        <v>662</v>
      </c>
      <c r="B57" s="490" t="s">
        <v>674</v>
      </c>
      <c r="C57" s="96"/>
      <c r="D57" s="96"/>
      <c r="E57" s="527">
        <f t="shared" si="1"/>
        <v>0</v>
      </c>
      <c r="F57" s="95"/>
    </row>
    <row r="58" spans="1:8" ht="30.75">
      <c r="A58" s="489" t="s">
        <v>675</v>
      </c>
      <c r="B58" s="490" t="s">
        <v>676</v>
      </c>
      <c r="C58" s="526">
        <f>C59+C61</f>
        <v>68043</v>
      </c>
      <c r="D58" s="526">
        <f>D59+D61</f>
        <v>0</v>
      </c>
      <c r="E58" s="527">
        <f t="shared" si="1"/>
        <v>68043</v>
      </c>
      <c r="F58" s="529">
        <f>F59+F61</f>
        <v>0</v>
      </c>
    </row>
    <row r="59" spans="1:8">
      <c r="A59" s="489" t="s">
        <v>677</v>
      </c>
      <c r="B59" s="490" t="s">
        <v>678</v>
      </c>
      <c r="C59" s="96"/>
      <c r="D59" s="96"/>
      <c r="E59" s="527">
        <f t="shared" si="1"/>
        <v>0</v>
      </c>
      <c r="F59" s="95"/>
    </row>
    <row r="60" spans="1:8">
      <c r="A60" s="530" t="s">
        <v>679</v>
      </c>
      <c r="B60" s="490" t="s">
        <v>680</v>
      </c>
      <c r="C60" s="96"/>
      <c r="D60" s="96"/>
      <c r="E60" s="527">
        <f t="shared" si="1"/>
        <v>0</v>
      </c>
      <c r="F60" s="95"/>
    </row>
    <row r="61" spans="1:8">
      <c r="A61" s="530" t="s">
        <v>681</v>
      </c>
      <c r="B61" s="490" t="s">
        <v>682</v>
      </c>
      <c r="C61" s="96">
        <v>68043</v>
      </c>
      <c r="D61" s="96"/>
      <c r="E61" s="527">
        <f t="shared" si="1"/>
        <v>68043</v>
      </c>
      <c r="F61" s="95"/>
    </row>
    <row r="62" spans="1:8">
      <c r="A62" s="530" t="s">
        <v>679</v>
      </c>
      <c r="B62" s="490" t="s">
        <v>683</v>
      </c>
      <c r="C62" s="96"/>
      <c r="D62" s="96"/>
      <c r="E62" s="527">
        <f t="shared" si="1"/>
        <v>0</v>
      </c>
      <c r="F62" s="95"/>
    </row>
    <row r="63" spans="1:8">
      <c r="A63" s="489" t="s">
        <v>156</v>
      </c>
      <c r="B63" s="490" t="s">
        <v>684</v>
      </c>
      <c r="C63" s="96"/>
      <c r="D63" s="96"/>
      <c r="E63" s="527">
        <f t="shared" si="1"/>
        <v>0</v>
      </c>
      <c r="F63" s="95"/>
    </row>
    <row r="64" spans="1:8">
      <c r="A64" s="489" t="s">
        <v>159</v>
      </c>
      <c r="B64" s="490" t="s">
        <v>685</v>
      </c>
      <c r="C64" s="96"/>
      <c r="D64" s="96"/>
      <c r="E64" s="527">
        <f t="shared" si="1"/>
        <v>0</v>
      </c>
      <c r="F64" s="95"/>
    </row>
    <row r="65" spans="1:6">
      <c r="A65" s="489" t="s">
        <v>686</v>
      </c>
      <c r="B65" s="490" t="s">
        <v>687</v>
      </c>
      <c r="C65" s="96"/>
      <c r="D65" s="96"/>
      <c r="E65" s="527">
        <f t="shared" si="1"/>
        <v>0</v>
      </c>
      <c r="F65" s="95"/>
    </row>
    <row r="66" spans="1:6">
      <c r="A66" s="489" t="s">
        <v>688</v>
      </c>
      <c r="B66" s="490" t="s">
        <v>689</v>
      </c>
      <c r="C66" s="96">
        <v>613</v>
      </c>
      <c r="D66" s="96"/>
      <c r="E66" s="527">
        <f t="shared" si="1"/>
        <v>613</v>
      </c>
      <c r="F66" s="95"/>
    </row>
    <row r="67" spans="1:6">
      <c r="A67" s="489" t="s">
        <v>690</v>
      </c>
      <c r="B67" s="490" t="s">
        <v>691</v>
      </c>
      <c r="C67" s="96"/>
      <c r="D67" s="96"/>
      <c r="E67" s="527">
        <f t="shared" si="1"/>
        <v>0</v>
      </c>
      <c r="F67" s="95"/>
    </row>
    <row r="68" spans="1:6" ht="15.75" thickBot="1">
      <c r="A68" s="494" t="s">
        <v>969</v>
      </c>
      <c r="B68" s="495" t="s">
        <v>692</v>
      </c>
      <c r="C68" s="531">
        <f>C54+C58+C63+C64+C65+C66</f>
        <v>68656</v>
      </c>
      <c r="D68" s="531">
        <f>D54+D58+D63+D64+D65+D66</f>
        <v>0</v>
      </c>
      <c r="E68" s="532">
        <f t="shared" si="1"/>
        <v>68656</v>
      </c>
      <c r="F68" s="533">
        <f>F54+F58+F63+F64+F65+F66</f>
        <v>0</v>
      </c>
    </row>
    <row r="69" spans="1:6">
      <c r="A69" s="505" t="s">
        <v>970</v>
      </c>
      <c r="B69" s="534"/>
      <c r="C69" s="535"/>
      <c r="D69" s="535"/>
      <c r="E69" s="535"/>
      <c r="F69" s="536"/>
    </row>
    <row r="70" spans="1:6">
      <c r="A70" s="489" t="s">
        <v>971</v>
      </c>
      <c r="B70" s="537" t="s">
        <v>693</v>
      </c>
      <c r="C70" s="96">
        <v>44</v>
      </c>
      <c r="D70" s="96">
        <v>44</v>
      </c>
      <c r="E70" s="527">
        <f t="shared" si="1"/>
        <v>0</v>
      </c>
      <c r="F70" s="95"/>
    </row>
    <row r="71" spans="1:6" ht="15.75" thickBot="1">
      <c r="A71" s="538"/>
      <c r="B71" s="539"/>
      <c r="C71" s="540"/>
      <c r="D71" s="540"/>
      <c r="E71" s="540"/>
      <c r="F71" s="541"/>
    </row>
    <row r="72" spans="1:6">
      <c r="A72" s="485" t="s">
        <v>694</v>
      </c>
      <c r="B72" s="523"/>
      <c r="C72" s="542"/>
      <c r="D72" s="542"/>
      <c r="E72" s="542"/>
      <c r="F72" s="543"/>
    </row>
    <row r="73" spans="1:6">
      <c r="A73" s="489" t="s">
        <v>668</v>
      </c>
      <c r="B73" s="490" t="s">
        <v>695</v>
      </c>
      <c r="C73" s="526">
        <f>SUM(C74:C76)</f>
        <v>474</v>
      </c>
      <c r="D73" s="526">
        <f>SUM(D74:D76)</f>
        <v>474</v>
      </c>
      <c r="E73" s="526">
        <f>SUM(E74:E76)</f>
        <v>0</v>
      </c>
      <c r="F73" s="529">
        <f>SUM(F74:F76)</f>
        <v>0</v>
      </c>
    </row>
    <row r="74" spans="1:6">
      <c r="A74" s="489" t="s">
        <v>696</v>
      </c>
      <c r="B74" s="490" t="s">
        <v>697</v>
      </c>
      <c r="C74" s="96">
        <v>474</v>
      </c>
      <c r="D74" s="96">
        <v>474</v>
      </c>
      <c r="E74" s="527">
        <f t="shared" si="1"/>
        <v>0</v>
      </c>
      <c r="F74" s="95"/>
    </row>
    <row r="75" spans="1:6">
      <c r="A75" s="489" t="s">
        <v>698</v>
      </c>
      <c r="B75" s="490" t="s">
        <v>699</v>
      </c>
      <c r="C75" s="96"/>
      <c r="D75" s="96"/>
      <c r="E75" s="527">
        <f t="shared" si="1"/>
        <v>0</v>
      </c>
      <c r="F75" s="95"/>
    </row>
    <row r="76" spans="1:6">
      <c r="A76" s="544" t="s">
        <v>700</v>
      </c>
      <c r="B76" s="490" t="s">
        <v>701</v>
      </c>
      <c r="C76" s="96"/>
      <c r="D76" s="96"/>
      <c r="E76" s="527">
        <f t="shared" si="1"/>
        <v>0</v>
      </c>
      <c r="F76" s="95"/>
    </row>
    <row r="77" spans="1:6" ht="30.75">
      <c r="A77" s="489" t="s">
        <v>675</v>
      </c>
      <c r="B77" s="490" t="s">
        <v>702</v>
      </c>
      <c r="C77" s="526">
        <f>C78+C80</f>
        <v>28471</v>
      </c>
      <c r="D77" s="526">
        <f>D78+D80</f>
        <v>28471</v>
      </c>
      <c r="E77" s="526">
        <f>E78+E80</f>
        <v>0</v>
      </c>
      <c r="F77" s="529">
        <f>F78+F80</f>
        <v>0</v>
      </c>
    </row>
    <row r="78" spans="1:6">
      <c r="A78" s="489" t="s">
        <v>703</v>
      </c>
      <c r="B78" s="490" t="s">
        <v>704</v>
      </c>
      <c r="C78" s="96"/>
      <c r="D78" s="96"/>
      <c r="E78" s="527">
        <f t="shared" si="1"/>
        <v>0</v>
      </c>
      <c r="F78" s="95"/>
    </row>
    <row r="79" spans="1:6">
      <c r="A79" s="489" t="s">
        <v>705</v>
      </c>
      <c r="B79" s="490" t="s">
        <v>706</v>
      </c>
      <c r="C79" s="96"/>
      <c r="D79" s="96"/>
      <c r="E79" s="527">
        <f t="shared" si="1"/>
        <v>0</v>
      </c>
      <c r="F79" s="95"/>
    </row>
    <row r="80" spans="1:6">
      <c r="A80" s="489" t="s">
        <v>707</v>
      </c>
      <c r="B80" s="490" t="s">
        <v>708</v>
      </c>
      <c r="C80" s="96">
        <v>28471</v>
      </c>
      <c r="D80" s="96">
        <v>28471</v>
      </c>
      <c r="E80" s="527">
        <f t="shared" si="1"/>
        <v>0</v>
      </c>
      <c r="F80" s="95"/>
    </row>
    <row r="81" spans="1:6">
      <c r="A81" s="489" t="s">
        <v>679</v>
      </c>
      <c r="B81" s="490" t="s">
        <v>709</v>
      </c>
      <c r="C81" s="96"/>
      <c r="D81" s="96"/>
      <c r="E81" s="527">
        <f t="shared" si="1"/>
        <v>0</v>
      </c>
      <c r="F81" s="95"/>
    </row>
    <row r="82" spans="1:6">
      <c r="A82" s="489" t="s">
        <v>710</v>
      </c>
      <c r="B82" s="490" t="s">
        <v>711</v>
      </c>
      <c r="C82" s="526">
        <f>SUM(C83:C86)</f>
        <v>0</v>
      </c>
      <c r="D82" s="526">
        <f>SUM(D83:D86)</f>
        <v>0</v>
      </c>
      <c r="E82" s="526">
        <f>SUM(E83:E86)</f>
        <v>0</v>
      </c>
      <c r="F82" s="529">
        <f>SUM(F83:F86)</f>
        <v>0</v>
      </c>
    </row>
    <row r="83" spans="1:6">
      <c r="A83" s="489" t="s">
        <v>712</v>
      </c>
      <c r="B83" s="490" t="s">
        <v>713</v>
      </c>
      <c r="C83" s="96"/>
      <c r="D83" s="96"/>
      <c r="E83" s="527">
        <f t="shared" si="1"/>
        <v>0</v>
      </c>
      <c r="F83" s="95"/>
    </row>
    <row r="84" spans="1:6">
      <c r="A84" s="489" t="s">
        <v>714</v>
      </c>
      <c r="B84" s="490" t="s">
        <v>715</v>
      </c>
      <c r="C84" s="96"/>
      <c r="D84" s="96"/>
      <c r="E84" s="527">
        <f t="shared" si="1"/>
        <v>0</v>
      </c>
      <c r="F84" s="95"/>
    </row>
    <row r="85" spans="1:6" ht="30.75">
      <c r="A85" s="489" t="s">
        <v>716</v>
      </c>
      <c r="B85" s="490" t="s">
        <v>717</v>
      </c>
      <c r="C85" s="96"/>
      <c r="D85" s="96"/>
      <c r="E85" s="527">
        <f t="shared" si="1"/>
        <v>0</v>
      </c>
      <c r="F85" s="95"/>
    </row>
    <row r="86" spans="1:6">
      <c r="A86" s="489" t="s">
        <v>718</v>
      </c>
      <c r="B86" s="490" t="s">
        <v>719</v>
      </c>
      <c r="C86" s="96"/>
      <c r="D86" s="96"/>
      <c r="E86" s="527">
        <f t="shared" si="1"/>
        <v>0</v>
      </c>
      <c r="F86" s="95"/>
    </row>
    <row r="87" spans="1:6">
      <c r="A87" s="489" t="s">
        <v>720</v>
      </c>
      <c r="B87" s="490" t="s">
        <v>721</v>
      </c>
      <c r="C87" s="527">
        <f>SUM(C88:C92)+C96</f>
        <v>37202</v>
      </c>
      <c r="D87" s="527">
        <f>SUM(D88:D92)+D96</f>
        <v>37202</v>
      </c>
      <c r="E87" s="527">
        <f>SUM(E88:E92)+E96</f>
        <v>0</v>
      </c>
      <c r="F87" s="528">
        <f>SUM(F88:F92)+F96</f>
        <v>0</v>
      </c>
    </row>
    <row r="88" spans="1:6">
      <c r="A88" s="489" t="s">
        <v>722</v>
      </c>
      <c r="B88" s="490" t="s">
        <v>723</v>
      </c>
      <c r="C88" s="96"/>
      <c r="D88" s="96"/>
      <c r="E88" s="527">
        <f t="shared" si="1"/>
        <v>0</v>
      </c>
      <c r="F88" s="95"/>
    </row>
    <row r="89" spans="1:6">
      <c r="A89" s="489" t="s">
        <v>724</v>
      </c>
      <c r="B89" s="490" t="s">
        <v>725</v>
      </c>
      <c r="C89" s="96">
        <v>18901</v>
      </c>
      <c r="D89" s="96">
        <v>18901</v>
      </c>
      <c r="E89" s="527">
        <f t="shared" si="1"/>
        <v>0</v>
      </c>
      <c r="F89" s="95"/>
    </row>
    <row r="90" spans="1:6">
      <c r="A90" s="489" t="s">
        <v>726</v>
      </c>
      <c r="B90" s="490" t="s">
        <v>727</v>
      </c>
      <c r="C90" s="96"/>
      <c r="D90" s="96"/>
      <c r="E90" s="527">
        <f t="shared" si="1"/>
        <v>0</v>
      </c>
      <c r="F90" s="95"/>
    </row>
    <row r="91" spans="1:6">
      <c r="A91" s="489" t="s">
        <v>728</v>
      </c>
      <c r="B91" s="490" t="s">
        <v>729</v>
      </c>
      <c r="C91" s="96">
        <v>10179</v>
      </c>
      <c r="D91" s="96">
        <v>10179</v>
      </c>
      <c r="E91" s="527">
        <f t="shared" si="1"/>
        <v>0</v>
      </c>
      <c r="F91" s="95"/>
    </row>
    <row r="92" spans="1:6">
      <c r="A92" s="489" t="s">
        <v>730</v>
      </c>
      <c r="B92" s="490" t="s">
        <v>731</v>
      </c>
      <c r="C92" s="526">
        <f>SUM(C93:C95)</f>
        <v>5022</v>
      </c>
      <c r="D92" s="526">
        <f>SUM(D93:D95)</f>
        <v>5022</v>
      </c>
      <c r="E92" s="526">
        <f>SUM(E93:E95)</f>
        <v>0</v>
      </c>
      <c r="F92" s="529">
        <f>SUM(F93:F95)</f>
        <v>0</v>
      </c>
    </row>
    <row r="93" spans="1:6">
      <c r="A93" s="489" t="s">
        <v>732</v>
      </c>
      <c r="B93" s="490" t="s">
        <v>733</v>
      </c>
      <c r="C93" s="96">
        <v>2287</v>
      </c>
      <c r="D93" s="96">
        <v>2287</v>
      </c>
      <c r="E93" s="527">
        <f t="shared" si="1"/>
        <v>0</v>
      </c>
      <c r="F93" s="95"/>
    </row>
    <row r="94" spans="1:6">
      <c r="A94" s="489" t="s">
        <v>652</v>
      </c>
      <c r="B94" s="490" t="s">
        <v>734</v>
      </c>
      <c r="C94" s="96">
        <v>1621</v>
      </c>
      <c r="D94" s="96">
        <v>1621</v>
      </c>
      <c r="E94" s="527">
        <f t="shared" si="1"/>
        <v>0</v>
      </c>
      <c r="F94" s="95"/>
    </row>
    <row r="95" spans="1:6">
      <c r="A95" s="489" t="s">
        <v>655</v>
      </c>
      <c r="B95" s="490" t="s">
        <v>735</v>
      </c>
      <c r="C95" s="96">
        <v>1114</v>
      </c>
      <c r="D95" s="96">
        <v>1114</v>
      </c>
      <c r="E95" s="527">
        <f t="shared" si="1"/>
        <v>0</v>
      </c>
      <c r="F95" s="95"/>
    </row>
    <row r="96" spans="1:6">
      <c r="A96" s="489" t="s">
        <v>736</v>
      </c>
      <c r="B96" s="490" t="s">
        <v>737</v>
      </c>
      <c r="C96" s="96">
        <v>3100</v>
      </c>
      <c r="D96" s="96">
        <v>3100</v>
      </c>
      <c r="E96" s="527">
        <f t="shared" si="1"/>
        <v>0</v>
      </c>
      <c r="F96" s="95"/>
    </row>
    <row r="97" spans="1:8">
      <c r="A97" s="489" t="s">
        <v>738</v>
      </c>
      <c r="B97" s="490" t="s">
        <v>739</v>
      </c>
      <c r="C97" s="96">
        <v>46417</v>
      </c>
      <c r="D97" s="96">
        <v>46417</v>
      </c>
      <c r="E97" s="527">
        <f t="shared" si="1"/>
        <v>0</v>
      </c>
      <c r="F97" s="95"/>
    </row>
    <row r="98" spans="1:8" ht="15.75" thickBot="1">
      <c r="A98" s="494" t="s">
        <v>972</v>
      </c>
      <c r="B98" s="495" t="s">
        <v>740</v>
      </c>
      <c r="C98" s="532">
        <f>C87+C82+C77+C73+C97</f>
        <v>112564</v>
      </c>
      <c r="D98" s="532">
        <f>D87+D82+D77+D73+D97</f>
        <v>112564</v>
      </c>
      <c r="E98" s="532">
        <f>E87+E82+E77+E73+E97</f>
        <v>0</v>
      </c>
      <c r="F98" s="545">
        <f>F87+F82+F77+F73+F97</f>
        <v>0</v>
      </c>
    </row>
    <row r="99" spans="1:8" ht="15.75" thickBot="1">
      <c r="A99" s="546" t="s">
        <v>741</v>
      </c>
      <c r="B99" s="547" t="s">
        <v>742</v>
      </c>
      <c r="C99" s="548">
        <f>C98+C70+C68</f>
        <v>181264</v>
      </c>
      <c r="D99" s="548">
        <f>D98+D70+D68</f>
        <v>112608</v>
      </c>
      <c r="E99" s="548">
        <f>E98+E70+E68</f>
        <v>68656</v>
      </c>
      <c r="F99" s="549">
        <f>F98+F70+F68</f>
        <v>0</v>
      </c>
    </row>
    <row r="100" spans="1:8">
      <c r="A100" s="519"/>
      <c r="B100" s="550"/>
      <c r="C100" s="551"/>
      <c r="D100" s="551"/>
      <c r="E100" s="551"/>
      <c r="F100" s="552"/>
    </row>
    <row r="101" spans="1:8" ht="15.75" thickBot="1">
      <c r="A101" s="469" t="s">
        <v>973</v>
      </c>
      <c r="B101" s="553"/>
      <c r="C101" s="551"/>
      <c r="D101" s="551"/>
      <c r="E101" s="551"/>
      <c r="F101" s="27" t="s">
        <v>974</v>
      </c>
    </row>
    <row r="102" spans="1:8" ht="30">
      <c r="A102" s="554" t="s">
        <v>481</v>
      </c>
      <c r="B102" s="486" t="s">
        <v>482</v>
      </c>
      <c r="C102" s="555" t="s">
        <v>975</v>
      </c>
      <c r="D102" s="555" t="s">
        <v>976</v>
      </c>
      <c r="E102" s="555" t="s">
        <v>977</v>
      </c>
      <c r="F102" s="556" t="s">
        <v>978</v>
      </c>
      <c r="G102" s="557"/>
      <c r="H102" s="557"/>
    </row>
    <row r="103" spans="1:8" ht="15.75" thickBot="1">
      <c r="A103" s="476" t="s">
        <v>31</v>
      </c>
      <c r="B103" s="477" t="s">
        <v>32</v>
      </c>
      <c r="C103" s="478">
        <v>1</v>
      </c>
      <c r="D103" s="478">
        <v>2</v>
      </c>
      <c r="E103" s="478">
        <v>3</v>
      </c>
      <c r="F103" s="522">
        <v>4</v>
      </c>
      <c r="G103" s="557"/>
      <c r="H103" s="557"/>
    </row>
    <row r="104" spans="1:8">
      <c r="A104" s="558" t="s">
        <v>743</v>
      </c>
      <c r="B104" s="559" t="s">
        <v>744</v>
      </c>
      <c r="C104" s="560"/>
      <c r="D104" s="560"/>
      <c r="E104" s="560"/>
      <c r="F104" s="543">
        <f>C104+D104-E104</f>
        <v>0</v>
      </c>
    </row>
    <row r="105" spans="1:8">
      <c r="A105" s="489" t="s">
        <v>745</v>
      </c>
      <c r="B105" s="490" t="s">
        <v>746</v>
      </c>
      <c r="C105" s="96"/>
      <c r="D105" s="96"/>
      <c r="E105" s="96"/>
      <c r="F105" s="561">
        <f>C105+D105-E105</f>
        <v>0</v>
      </c>
    </row>
    <row r="106" spans="1:8" ht="15.75" thickBot="1">
      <c r="A106" s="501" t="s">
        <v>747</v>
      </c>
      <c r="B106" s="562" t="s">
        <v>748</v>
      </c>
      <c r="C106" s="174"/>
      <c r="D106" s="174"/>
      <c r="E106" s="174"/>
      <c r="F106" s="563">
        <f>C106+D106-E106</f>
        <v>0</v>
      </c>
    </row>
    <row r="107" spans="1:8" ht="15.75" thickBot="1">
      <c r="A107" s="564" t="s">
        <v>749</v>
      </c>
      <c r="B107" s="565" t="s">
        <v>750</v>
      </c>
      <c r="C107" s="566">
        <f>SUM(C104:C106)</f>
        <v>0</v>
      </c>
      <c r="D107" s="566">
        <f>SUM(D104:D106)</f>
        <v>0</v>
      </c>
      <c r="E107" s="566">
        <f>SUM(E104:E106)</f>
        <v>0</v>
      </c>
      <c r="F107" s="567">
        <f>SUM(F104:F106)</f>
        <v>0</v>
      </c>
    </row>
    <row r="108" spans="1:8">
      <c r="A108" s="568"/>
      <c r="B108" s="569"/>
      <c r="C108" s="469"/>
      <c r="D108" s="469"/>
      <c r="E108" s="469"/>
      <c r="F108" s="473"/>
    </row>
    <row r="109" spans="1:8">
      <c r="A109" s="645" t="s">
        <v>979</v>
      </c>
      <c r="B109" s="645"/>
      <c r="C109" s="645"/>
      <c r="D109" s="645"/>
      <c r="E109" s="645"/>
      <c r="F109" s="645"/>
    </row>
    <row r="111" spans="1:8">
      <c r="A111" s="378" t="s">
        <v>5</v>
      </c>
      <c r="B111" s="609">
        <f>pdeReportingDate</f>
        <v>45863</v>
      </c>
      <c r="C111" s="609"/>
      <c r="D111" s="609"/>
      <c r="E111" s="609"/>
      <c r="F111" s="609"/>
      <c r="G111" s="35"/>
      <c r="H111" s="35"/>
    </row>
    <row r="112" spans="1:8">
      <c r="A112" s="378"/>
      <c r="B112" s="609"/>
      <c r="C112" s="609"/>
      <c r="D112" s="609"/>
      <c r="E112" s="609"/>
      <c r="F112" s="609"/>
      <c r="G112" s="35"/>
      <c r="H112" s="35"/>
    </row>
    <row r="113" spans="1:8">
      <c r="A113" s="379" t="s">
        <v>290</v>
      </c>
      <c r="B113" s="610" t="str">
        <f>authorName</f>
        <v>Стефка Левиджова</v>
      </c>
      <c r="C113" s="610"/>
      <c r="D113" s="610"/>
      <c r="E113" s="610"/>
      <c r="F113" s="610"/>
      <c r="G113" s="48"/>
      <c r="H113" s="48"/>
    </row>
    <row r="114" spans="1:8">
      <c r="A114" s="379"/>
      <c r="B114" s="610"/>
      <c r="C114" s="610"/>
      <c r="D114" s="610"/>
      <c r="E114" s="610"/>
      <c r="F114" s="610"/>
      <c r="G114" s="48"/>
      <c r="H114" s="48"/>
    </row>
    <row r="115" spans="1:8">
      <c r="A115" s="379" t="s">
        <v>10</v>
      </c>
      <c r="B115" s="611"/>
      <c r="C115" s="611"/>
      <c r="D115" s="611"/>
      <c r="E115" s="611"/>
      <c r="F115" s="611"/>
      <c r="G115" s="50"/>
      <c r="H115" s="50"/>
    </row>
    <row r="116" spans="1:8">
      <c r="A116" s="380"/>
      <c r="B116" s="608" t="s">
        <v>291</v>
      </c>
      <c r="C116" s="608"/>
      <c r="D116" s="608"/>
      <c r="E116" s="608"/>
      <c r="F116" s="608"/>
      <c r="G116" s="380"/>
      <c r="H116" s="380"/>
    </row>
    <row r="117" spans="1:8">
      <c r="A117" s="380"/>
      <c r="B117" s="608" t="s">
        <v>291</v>
      </c>
      <c r="C117" s="608"/>
      <c r="D117" s="608"/>
      <c r="E117" s="608"/>
      <c r="F117" s="608"/>
      <c r="G117" s="380"/>
      <c r="H117" s="380"/>
    </row>
    <row r="118" spans="1:8">
      <c r="A118" s="380"/>
      <c r="B118" s="608" t="s">
        <v>291</v>
      </c>
      <c r="C118" s="608"/>
      <c r="D118" s="608"/>
      <c r="E118" s="608"/>
      <c r="F118" s="608"/>
      <c r="G118" s="380"/>
      <c r="H118" s="380"/>
    </row>
    <row r="119" spans="1:8">
      <c r="A119" s="380"/>
      <c r="B119" s="608" t="s">
        <v>291</v>
      </c>
      <c r="C119" s="608"/>
      <c r="D119" s="608"/>
      <c r="E119" s="608"/>
      <c r="F119" s="608"/>
      <c r="G119" s="380"/>
      <c r="H119" s="380"/>
    </row>
    <row r="120" spans="1:8">
      <c r="A120" s="380"/>
      <c r="B120" s="608"/>
      <c r="C120" s="608"/>
      <c r="D120" s="608"/>
      <c r="E120" s="608"/>
      <c r="F120" s="608"/>
      <c r="G120" s="380"/>
      <c r="H120" s="380"/>
    </row>
    <row r="121" spans="1:8">
      <c r="A121" s="380"/>
      <c r="B121" s="608"/>
      <c r="C121" s="608"/>
      <c r="D121" s="608"/>
      <c r="E121" s="608"/>
      <c r="F121" s="608"/>
      <c r="G121" s="380"/>
      <c r="H121" s="380"/>
    </row>
    <row r="122" spans="1:8">
      <c r="A122" s="380"/>
      <c r="B122" s="608"/>
      <c r="C122" s="608"/>
      <c r="D122" s="608"/>
      <c r="E122" s="608"/>
      <c r="F122" s="608"/>
      <c r="G122" s="380"/>
      <c r="H122" s="380"/>
    </row>
  </sheetData>
  <mergeCells count="20">
    <mergeCell ref="B121:F121"/>
    <mergeCell ref="B122:F122"/>
    <mergeCell ref="B115:F115"/>
    <mergeCell ref="B116:F116"/>
    <mergeCell ref="B117:F117"/>
    <mergeCell ref="B118:F118"/>
    <mergeCell ref="B119:F119"/>
    <mergeCell ref="B120:F120"/>
    <mergeCell ref="B114:F114"/>
    <mergeCell ref="A8:A9"/>
    <mergeCell ref="B8:B9"/>
    <mergeCell ref="C8:C9"/>
    <mergeCell ref="A50:A51"/>
    <mergeCell ref="B50:B51"/>
    <mergeCell ref="C50:C51"/>
    <mergeCell ref="F50:F51"/>
    <mergeCell ref="A109:F109"/>
    <mergeCell ref="B111:F111"/>
    <mergeCell ref="B112:F112"/>
    <mergeCell ref="B113:F11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9B35F91D-5DC0-4B7E-853B-C26213B187F3}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F7F8-87F2-442D-8F05-2D678EB393BC}">
  <dimension ref="A1:V264"/>
  <sheetViews>
    <sheetView workbookViewId="0">
      <selection activeCell="E27" sqref="E27"/>
    </sheetView>
  </sheetViews>
  <sheetFormatPr defaultColWidth="10.73046875" defaultRowHeight="15.4"/>
  <cols>
    <col min="1" max="1" width="51.86328125" style="402" customWidth="1"/>
    <col min="2" max="2" width="10.73046875" style="470"/>
    <col min="3" max="7" width="13.73046875" style="402" customWidth="1"/>
    <col min="8" max="9" width="14.73046875" style="402" customWidth="1"/>
    <col min="10" max="20" width="10.73046875" style="402"/>
    <col min="21" max="21" width="13.3984375" style="402" bestFit="1" customWidth="1"/>
    <col min="22" max="16384" width="10.73046875" style="402"/>
  </cols>
  <sheetData>
    <row r="1" spans="1:22">
      <c r="A1" s="16" t="s">
        <v>980</v>
      </c>
      <c r="B1" s="16"/>
      <c r="C1" s="16"/>
      <c r="D1" s="16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570"/>
      <c r="T1" s="33"/>
      <c r="U1" s="33"/>
      <c r="V1" s="33"/>
    </row>
    <row r="2" spans="1:22">
      <c r="A2" s="406"/>
      <c r="B2" s="16"/>
      <c r="C2" s="16"/>
      <c r="D2" s="1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570"/>
      <c r="T2" s="33"/>
      <c r="U2" s="33"/>
      <c r="V2" s="33"/>
    </row>
    <row r="3" spans="1:22">
      <c r="A3" s="45" t="str">
        <f>CONCATENATE("на ",UPPER(pdeName))</f>
        <v>на "СПИДИ" АД</v>
      </c>
      <c r="B3" s="16"/>
      <c r="C3" s="16"/>
      <c r="D3" s="1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33"/>
    </row>
    <row r="4" spans="1:22">
      <c r="A4" s="45" t="str">
        <f>CONCATENATE("ЕИК по БУЛСТАТ: ", pdeBulstat)</f>
        <v>ЕИК по БУЛСТАТ: 131371780</v>
      </c>
      <c r="B4" s="571"/>
      <c r="C4" s="403"/>
      <c r="D4" s="403"/>
      <c r="E4" s="17"/>
      <c r="F4" s="17"/>
      <c r="G4" s="34"/>
      <c r="H4" s="3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33"/>
    </row>
    <row r="5" spans="1:22">
      <c r="A5" s="45" t="str">
        <f>CONCATENATE("към ",TEXT(endDate,"dd.mm.yyyy")," г.")</f>
        <v>към 30.06.2025 г.</v>
      </c>
      <c r="B5" s="16"/>
      <c r="C5" s="16"/>
      <c r="D5" s="16"/>
      <c r="E5" s="572"/>
      <c r="F5" s="572"/>
      <c r="G5" s="34"/>
      <c r="H5" s="573"/>
      <c r="I5" s="572"/>
      <c r="J5" s="572"/>
      <c r="K5" s="572"/>
      <c r="L5" s="572"/>
      <c r="M5" s="572"/>
      <c r="N5" s="572"/>
      <c r="O5" s="572"/>
      <c r="P5" s="572"/>
      <c r="Q5" s="572"/>
      <c r="R5" s="570"/>
      <c r="S5" s="17"/>
      <c r="V5" s="572"/>
    </row>
    <row r="6" spans="1:22">
      <c r="G6" s="34"/>
      <c r="H6" s="574"/>
    </row>
    <row r="7" spans="1:22" ht="15.75" thickBot="1">
      <c r="I7" s="27" t="s">
        <v>23</v>
      </c>
    </row>
    <row r="8" spans="1:22" s="411" customFormat="1" ht="21" customHeight="1">
      <c r="A8" s="647" t="s">
        <v>481</v>
      </c>
      <c r="B8" s="649" t="s">
        <v>25</v>
      </c>
      <c r="C8" s="575" t="s">
        <v>981</v>
      </c>
      <c r="D8" s="575"/>
      <c r="E8" s="575"/>
      <c r="F8" s="575" t="s">
        <v>982</v>
      </c>
      <c r="G8" s="575"/>
      <c r="H8" s="575"/>
      <c r="I8" s="576"/>
    </row>
    <row r="9" spans="1:22" s="411" customFormat="1" ht="24" customHeight="1">
      <c r="A9" s="648"/>
      <c r="B9" s="650"/>
      <c r="C9" s="651" t="s">
        <v>983</v>
      </c>
      <c r="D9" s="651" t="s">
        <v>984</v>
      </c>
      <c r="E9" s="651" t="s">
        <v>985</v>
      </c>
      <c r="F9" s="651" t="s">
        <v>986</v>
      </c>
      <c r="G9" s="577" t="s">
        <v>987</v>
      </c>
      <c r="H9" s="577"/>
      <c r="I9" s="652" t="s">
        <v>988</v>
      </c>
    </row>
    <row r="10" spans="1:22" s="411" customFormat="1" ht="24" customHeight="1">
      <c r="A10" s="648"/>
      <c r="B10" s="650"/>
      <c r="C10" s="651"/>
      <c r="D10" s="651"/>
      <c r="E10" s="651"/>
      <c r="F10" s="651"/>
      <c r="G10" s="578" t="s">
        <v>989</v>
      </c>
      <c r="H10" s="578" t="s">
        <v>990</v>
      </c>
      <c r="I10" s="652"/>
    </row>
    <row r="11" spans="1:22" ht="15.75" thickBot="1">
      <c r="A11" s="579" t="s">
        <v>31</v>
      </c>
      <c r="B11" s="580" t="s">
        <v>32</v>
      </c>
      <c r="C11" s="581">
        <v>1</v>
      </c>
      <c r="D11" s="581">
        <v>2</v>
      </c>
      <c r="E11" s="581">
        <v>3</v>
      </c>
      <c r="F11" s="581">
        <v>4</v>
      </c>
      <c r="G11" s="581">
        <v>5</v>
      </c>
      <c r="H11" s="581">
        <v>6</v>
      </c>
      <c r="I11" s="582">
        <v>7</v>
      </c>
    </row>
    <row r="12" spans="1:22">
      <c r="A12" s="583" t="s">
        <v>751</v>
      </c>
      <c r="B12" s="584"/>
      <c r="C12" s="585"/>
      <c r="D12" s="585"/>
      <c r="E12" s="585"/>
      <c r="F12" s="585"/>
      <c r="G12" s="585"/>
      <c r="H12" s="585"/>
      <c r="I12" s="586"/>
      <c r="J12" s="385"/>
    </row>
    <row r="13" spans="1:22">
      <c r="A13" s="587" t="s">
        <v>752</v>
      </c>
      <c r="B13" s="588" t="s">
        <v>753</v>
      </c>
      <c r="C13" s="589"/>
      <c r="D13" s="589"/>
      <c r="E13" s="589"/>
      <c r="F13" s="589"/>
      <c r="G13" s="589"/>
      <c r="H13" s="589"/>
      <c r="I13" s="590">
        <f>F13+G13-H13</f>
        <v>0</v>
      </c>
    </row>
    <row r="14" spans="1:22">
      <c r="A14" s="587" t="s">
        <v>754</v>
      </c>
      <c r="B14" s="588" t="s">
        <v>755</v>
      </c>
      <c r="C14" s="589"/>
      <c r="D14" s="589"/>
      <c r="E14" s="589"/>
      <c r="F14" s="589"/>
      <c r="G14" s="589"/>
      <c r="H14" s="589"/>
      <c r="I14" s="590">
        <f t="shared" ref="I14:I27" si="0">F14+G14-H14</f>
        <v>0</v>
      </c>
    </row>
    <row r="15" spans="1:22">
      <c r="A15" s="587" t="s">
        <v>600</v>
      </c>
      <c r="B15" s="588" t="s">
        <v>756</v>
      </c>
      <c r="C15" s="589"/>
      <c r="D15" s="589"/>
      <c r="E15" s="589"/>
      <c r="F15" s="589"/>
      <c r="G15" s="589"/>
      <c r="H15" s="589"/>
      <c r="I15" s="590">
        <f t="shared" si="0"/>
        <v>0</v>
      </c>
    </row>
    <row r="16" spans="1:22">
      <c r="A16" s="587" t="s">
        <v>757</v>
      </c>
      <c r="B16" s="588" t="s">
        <v>758</v>
      </c>
      <c r="C16" s="589"/>
      <c r="D16" s="589"/>
      <c r="E16" s="589"/>
      <c r="F16" s="589"/>
      <c r="G16" s="589"/>
      <c r="H16" s="589"/>
      <c r="I16" s="590">
        <f t="shared" si="0"/>
        <v>0</v>
      </c>
    </row>
    <row r="17" spans="1:16">
      <c r="A17" s="587" t="s">
        <v>95</v>
      </c>
      <c r="B17" s="588" t="s">
        <v>759</v>
      </c>
      <c r="C17" s="589"/>
      <c r="D17" s="589"/>
      <c r="E17" s="589"/>
      <c r="F17" s="589"/>
      <c r="G17" s="589"/>
      <c r="H17" s="589"/>
      <c r="I17" s="590">
        <f t="shared" si="0"/>
        <v>0</v>
      </c>
    </row>
    <row r="18" spans="1:16" ht="15.75" thickBot="1">
      <c r="A18" s="591" t="s">
        <v>940</v>
      </c>
      <c r="B18" s="592" t="s">
        <v>760</v>
      </c>
      <c r="C18" s="593">
        <f t="shared" ref="C18:H18" si="1">C13+C14+C16+C17</f>
        <v>0</v>
      </c>
      <c r="D18" s="593">
        <f t="shared" si="1"/>
        <v>0</v>
      </c>
      <c r="E18" s="593">
        <f t="shared" si="1"/>
        <v>0</v>
      </c>
      <c r="F18" s="593">
        <f t="shared" si="1"/>
        <v>0</v>
      </c>
      <c r="G18" s="593">
        <f t="shared" si="1"/>
        <v>0</v>
      </c>
      <c r="H18" s="593">
        <f t="shared" si="1"/>
        <v>0</v>
      </c>
      <c r="I18" s="594">
        <f t="shared" si="0"/>
        <v>0</v>
      </c>
    </row>
    <row r="19" spans="1:16">
      <c r="A19" s="595" t="s">
        <v>761</v>
      </c>
      <c r="B19" s="596"/>
      <c r="C19" s="597"/>
      <c r="D19" s="597"/>
      <c r="E19" s="597"/>
      <c r="F19" s="597"/>
      <c r="G19" s="597"/>
      <c r="H19" s="597"/>
      <c r="I19" s="598"/>
    </row>
    <row r="20" spans="1:16">
      <c r="A20" s="587" t="s">
        <v>752</v>
      </c>
      <c r="B20" s="588" t="s">
        <v>762</v>
      </c>
      <c r="C20" s="589"/>
      <c r="D20" s="589"/>
      <c r="E20" s="589"/>
      <c r="F20" s="589"/>
      <c r="G20" s="589"/>
      <c r="H20" s="589"/>
      <c r="I20" s="590">
        <f t="shared" si="0"/>
        <v>0</v>
      </c>
      <c r="J20" s="599"/>
      <c r="K20" s="599"/>
      <c r="L20" s="599"/>
      <c r="M20" s="599"/>
      <c r="N20" s="599"/>
      <c r="O20" s="599"/>
      <c r="P20" s="599"/>
    </row>
    <row r="21" spans="1:16">
      <c r="A21" s="587" t="s">
        <v>763</v>
      </c>
      <c r="B21" s="588" t="s">
        <v>764</v>
      </c>
      <c r="C21" s="589"/>
      <c r="D21" s="589"/>
      <c r="E21" s="589"/>
      <c r="F21" s="589"/>
      <c r="G21" s="589"/>
      <c r="H21" s="589"/>
      <c r="I21" s="590">
        <f t="shared" si="0"/>
        <v>0</v>
      </c>
      <c r="J21" s="599"/>
      <c r="K21" s="599"/>
      <c r="L21" s="599"/>
      <c r="M21" s="599"/>
      <c r="N21" s="599"/>
      <c r="O21" s="599"/>
      <c r="P21" s="599"/>
    </row>
    <row r="22" spans="1:16">
      <c r="A22" s="587" t="s">
        <v>765</v>
      </c>
      <c r="B22" s="588" t="s">
        <v>766</v>
      </c>
      <c r="C22" s="589"/>
      <c r="D22" s="589"/>
      <c r="E22" s="589"/>
      <c r="F22" s="589"/>
      <c r="G22" s="589"/>
      <c r="H22" s="589"/>
      <c r="I22" s="590">
        <f t="shared" si="0"/>
        <v>0</v>
      </c>
      <c r="J22" s="599"/>
      <c r="K22" s="599"/>
      <c r="L22" s="599"/>
      <c r="M22" s="599"/>
      <c r="N22" s="599"/>
      <c r="O22" s="599"/>
      <c r="P22" s="599"/>
    </row>
    <row r="23" spans="1:16">
      <c r="A23" s="587" t="s">
        <v>767</v>
      </c>
      <c r="B23" s="588" t="s">
        <v>768</v>
      </c>
      <c r="C23" s="589"/>
      <c r="D23" s="589"/>
      <c r="E23" s="589"/>
      <c r="F23" s="589"/>
      <c r="G23" s="589"/>
      <c r="H23" s="589"/>
      <c r="I23" s="590">
        <f t="shared" si="0"/>
        <v>0</v>
      </c>
      <c r="J23" s="599"/>
      <c r="K23" s="599"/>
      <c r="L23" s="599"/>
      <c r="M23" s="599"/>
      <c r="N23" s="599"/>
      <c r="O23" s="599"/>
      <c r="P23" s="599"/>
    </row>
    <row r="24" spans="1:16">
      <c r="A24" s="587" t="s">
        <v>769</v>
      </c>
      <c r="B24" s="588" t="s">
        <v>770</v>
      </c>
      <c r="C24" s="589"/>
      <c r="D24" s="589"/>
      <c r="E24" s="589"/>
      <c r="F24" s="589"/>
      <c r="G24" s="589"/>
      <c r="H24" s="589"/>
      <c r="I24" s="590">
        <f t="shared" si="0"/>
        <v>0</v>
      </c>
      <c r="J24" s="599"/>
      <c r="K24" s="599"/>
      <c r="L24" s="599"/>
      <c r="M24" s="599"/>
      <c r="N24" s="599"/>
      <c r="O24" s="599"/>
      <c r="P24" s="599"/>
    </row>
    <row r="25" spans="1:16">
      <c r="A25" s="587" t="s">
        <v>771</v>
      </c>
      <c r="B25" s="588" t="s">
        <v>772</v>
      </c>
      <c r="C25" s="589"/>
      <c r="D25" s="589"/>
      <c r="E25" s="589"/>
      <c r="F25" s="589"/>
      <c r="G25" s="589"/>
      <c r="H25" s="589"/>
      <c r="I25" s="590">
        <f t="shared" si="0"/>
        <v>0</v>
      </c>
      <c r="J25" s="599"/>
      <c r="K25" s="599"/>
      <c r="L25" s="599"/>
      <c r="M25" s="599"/>
      <c r="N25" s="599"/>
      <c r="O25" s="599"/>
      <c r="P25" s="599"/>
    </row>
    <row r="26" spans="1:16">
      <c r="A26" s="600" t="s">
        <v>773</v>
      </c>
      <c r="B26" s="588" t="s">
        <v>774</v>
      </c>
      <c r="C26" s="589"/>
      <c r="D26" s="589"/>
      <c r="E26" s="589"/>
      <c r="F26" s="589"/>
      <c r="G26" s="589"/>
      <c r="H26" s="589"/>
      <c r="I26" s="590">
        <f t="shared" si="0"/>
        <v>0</v>
      </c>
      <c r="J26" s="599"/>
      <c r="K26" s="599"/>
      <c r="L26" s="599"/>
      <c r="M26" s="599"/>
      <c r="N26" s="599"/>
      <c r="O26" s="599"/>
      <c r="P26" s="599"/>
    </row>
    <row r="27" spans="1:16" ht="15.75" thickBot="1">
      <c r="A27" s="591" t="s">
        <v>991</v>
      </c>
      <c r="B27" s="592" t="s">
        <v>775</v>
      </c>
      <c r="C27" s="593">
        <f t="shared" ref="C27:H27" si="2">SUM(C20:C26)</f>
        <v>0</v>
      </c>
      <c r="D27" s="593">
        <f t="shared" si="2"/>
        <v>0</v>
      </c>
      <c r="E27" s="593">
        <f t="shared" si="2"/>
        <v>0</v>
      </c>
      <c r="F27" s="593">
        <f t="shared" si="2"/>
        <v>0</v>
      </c>
      <c r="G27" s="593">
        <f t="shared" si="2"/>
        <v>0</v>
      </c>
      <c r="H27" s="593">
        <f t="shared" si="2"/>
        <v>0</v>
      </c>
      <c r="I27" s="594">
        <f t="shared" si="0"/>
        <v>0</v>
      </c>
      <c r="J27" s="599"/>
      <c r="K27" s="599"/>
      <c r="L27" s="599"/>
      <c r="M27" s="599"/>
      <c r="N27" s="599"/>
      <c r="O27" s="599"/>
      <c r="P27" s="599"/>
    </row>
    <row r="28" spans="1:16">
      <c r="A28" s="601"/>
      <c r="B28" s="602"/>
      <c r="C28" s="603"/>
      <c r="D28" s="604"/>
      <c r="E28" s="604"/>
      <c r="F28" s="604"/>
      <c r="G28" s="604"/>
      <c r="H28" s="604"/>
      <c r="I28" s="604"/>
      <c r="J28" s="599"/>
      <c r="K28" s="599"/>
      <c r="L28" s="599"/>
      <c r="M28" s="599"/>
      <c r="N28" s="599"/>
      <c r="O28" s="599"/>
      <c r="P28" s="599"/>
    </row>
    <row r="29" spans="1:16" ht="32.25" customHeight="1">
      <c r="A29" s="653" t="s">
        <v>992</v>
      </c>
      <c r="B29" s="653"/>
      <c r="C29" s="653"/>
      <c r="D29" s="653"/>
      <c r="E29" s="653"/>
      <c r="F29" s="653"/>
      <c r="G29" s="653"/>
      <c r="H29" s="653"/>
      <c r="I29" s="653"/>
    </row>
    <row r="30" spans="1:16">
      <c r="A30" s="605"/>
      <c r="B30" s="606"/>
      <c r="C30" s="605"/>
      <c r="D30" s="607"/>
      <c r="E30" s="607"/>
      <c r="F30" s="607"/>
      <c r="G30" s="607"/>
      <c r="H30" s="607"/>
      <c r="I30" s="607"/>
    </row>
    <row r="31" spans="1:16">
      <c r="A31" s="378" t="s">
        <v>5</v>
      </c>
      <c r="B31" s="609">
        <f>pdeReportingDate</f>
        <v>45863</v>
      </c>
      <c r="C31" s="609"/>
      <c r="D31" s="609"/>
      <c r="E31" s="609"/>
      <c r="F31" s="609"/>
      <c r="G31" s="599"/>
      <c r="H31" s="599"/>
      <c r="I31" s="599"/>
    </row>
    <row r="32" spans="1:16">
      <c r="A32" s="378"/>
      <c r="B32" s="609"/>
      <c r="C32" s="609"/>
      <c r="D32" s="609"/>
      <c r="E32" s="609"/>
      <c r="F32" s="609"/>
      <c r="G32" s="599"/>
      <c r="H32" s="599"/>
      <c r="I32" s="599"/>
    </row>
    <row r="33" spans="1:9">
      <c r="A33" s="379" t="s">
        <v>290</v>
      </c>
      <c r="B33" s="610" t="str">
        <f>authorName</f>
        <v>Стефка Левиджова</v>
      </c>
      <c r="C33" s="610"/>
      <c r="D33" s="610"/>
      <c r="E33" s="610"/>
      <c r="F33" s="610"/>
      <c r="G33" s="599"/>
      <c r="H33" s="599"/>
      <c r="I33" s="599"/>
    </row>
    <row r="34" spans="1:9">
      <c r="A34" s="379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379" t="s">
        <v>10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380"/>
      <c r="B36" s="608" t="s">
        <v>291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380"/>
      <c r="B37" s="608" t="s">
        <v>291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380"/>
      <c r="B38" s="608" t="s">
        <v>291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380"/>
      <c r="B39" s="608" t="s">
        <v>291</v>
      </c>
      <c r="C39" s="608"/>
      <c r="D39" s="608"/>
      <c r="E39" s="608"/>
      <c r="F39" s="608"/>
      <c r="G39" s="608"/>
      <c r="H39" s="608"/>
      <c r="I39" s="608"/>
    </row>
    <row r="40" spans="1:9">
      <c r="A40" s="380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380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380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599"/>
      <c r="E43" s="599"/>
      <c r="F43" s="599"/>
      <c r="G43" s="599"/>
      <c r="H43" s="599"/>
      <c r="I43" s="599"/>
    </row>
    <row r="44" spans="1:9">
      <c r="D44" s="599"/>
      <c r="E44" s="599"/>
      <c r="F44" s="599"/>
      <c r="G44" s="599"/>
      <c r="H44" s="599"/>
      <c r="I44" s="599"/>
    </row>
    <row r="45" spans="1:9">
      <c r="D45" s="599"/>
      <c r="E45" s="599"/>
      <c r="F45" s="599"/>
      <c r="G45" s="599"/>
      <c r="H45" s="599"/>
      <c r="I45" s="599"/>
    </row>
    <row r="46" spans="1:9">
      <c r="D46" s="599"/>
      <c r="E46" s="599"/>
      <c r="F46" s="599"/>
      <c r="G46" s="599"/>
      <c r="H46" s="599"/>
      <c r="I46" s="599"/>
    </row>
    <row r="47" spans="1:9">
      <c r="D47" s="599"/>
      <c r="E47" s="599"/>
      <c r="F47" s="599"/>
      <c r="G47" s="599"/>
      <c r="H47" s="599"/>
      <c r="I47" s="599"/>
    </row>
    <row r="48" spans="1:9">
      <c r="D48" s="599"/>
      <c r="E48" s="599"/>
      <c r="F48" s="599"/>
      <c r="G48" s="599"/>
      <c r="H48" s="599"/>
      <c r="I48" s="599"/>
    </row>
    <row r="49" spans="4:9">
      <c r="D49" s="599"/>
      <c r="E49" s="599"/>
      <c r="F49" s="599"/>
      <c r="G49" s="599"/>
      <c r="H49" s="599"/>
      <c r="I49" s="599"/>
    </row>
    <row r="50" spans="4:9">
      <c r="D50" s="599"/>
      <c r="E50" s="599"/>
      <c r="F50" s="599"/>
      <c r="G50" s="599"/>
      <c r="H50" s="599"/>
      <c r="I50" s="599"/>
    </row>
    <row r="51" spans="4:9">
      <c r="D51" s="599"/>
      <c r="E51" s="599"/>
      <c r="F51" s="599"/>
      <c r="G51" s="599"/>
      <c r="H51" s="599"/>
      <c r="I51" s="599"/>
    </row>
    <row r="52" spans="4:9">
      <c r="D52" s="599"/>
      <c r="E52" s="599"/>
      <c r="F52" s="599"/>
      <c r="G52" s="599"/>
      <c r="H52" s="599"/>
      <c r="I52" s="599"/>
    </row>
    <row r="53" spans="4:9">
      <c r="D53" s="599"/>
      <c r="E53" s="599"/>
      <c r="F53" s="599"/>
      <c r="G53" s="599"/>
      <c r="H53" s="599"/>
      <c r="I53" s="599"/>
    </row>
    <row r="54" spans="4:9">
      <c r="D54" s="599"/>
      <c r="E54" s="599"/>
      <c r="F54" s="599"/>
      <c r="G54" s="599"/>
      <c r="H54" s="599"/>
      <c r="I54" s="599"/>
    </row>
    <row r="55" spans="4:9">
      <c r="D55" s="599"/>
      <c r="E55" s="599"/>
      <c r="F55" s="599"/>
      <c r="G55" s="599"/>
      <c r="H55" s="599"/>
      <c r="I55" s="599"/>
    </row>
    <row r="56" spans="4:9">
      <c r="D56" s="599"/>
      <c r="E56" s="599"/>
      <c r="F56" s="599"/>
      <c r="G56" s="599"/>
      <c r="H56" s="599"/>
      <c r="I56" s="599"/>
    </row>
    <row r="57" spans="4:9">
      <c r="D57" s="599"/>
      <c r="E57" s="599"/>
      <c r="F57" s="599"/>
      <c r="G57" s="599"/>
      <c r="H57" s="599"/>
      <c r="I57" s="599"/>
    </row>
    <row r="58" spans="4:9">
      <c r="D58" s="599"/>
      <c r="E58" s="599"/>
      <c r="F58" s="599"/>
      <c r="G58" s="599"/>
      <c r="H58" s="599"/>
      <c r="I58" s="599"/>
    </row>
    <row r="59" spans="4:9">
      <c r="D59" s="599"/>
      <c r="E59" s="599"/>
      <c r="F59" s="599"/>
      <c r="G59" s="599"/>
      <c r="H59" s="599"/>
      <c r="I59" s="599"/>
    </row>
    <row r="60" spans="4:9">
      <c r="D60" s="599"/>
      <c r="E60" s="599"/>
      <c r="F60" s="599"/>
      <c r="G60" s="599"/>
      <c r="H60" s="599"/>
      <c r="I60" s="599"/>
    </row>
    <row r="61" spans="4:9">
      <c r="D61" s="599"/>
      <c r="E61" s="599"/>
      <c r="F61" s="599"/>
      <c r="G61" s="599"/>
      <c r="H61" s="599"/>
      <c r="I61" s="599"/>
    </row>
    <row r="62" spans="4:9">
      <c r="D62" s="599"/>
      <c r="E62" s="599"/>
      <c r="F62" s="599"/>
      <c r="G62" s="599"/>
      <c r="H62" s="599"/>
      <c r="I62" s="599"/>
    </row>
    <row r="63" spans="4:9">
      <c r="D63" s="599"/>
      <c r="E63" s="599"/>
      <c r="F63" s="599"/>
      <c r="G63" s="599"/>
      <c r="H63" s="599"/>
      <c r="I63" s="599"/>
    </row>
    <row r="64" spans="4:9">
      <c r="D64" s="599"/>
      <c r="E64" s="599"/>
      <c r="F64" s="599"/>
      <c r="G64" s="599"/>
      <c r="H64" s="599"/>
      <c r="I64" s="599"/>
    </row>
    <row r="65" spans="4:9">
      <c r="D65" s="599"/>
      <c r="E65" s="599"/>
      <c r="F65" s="599"/>
      <c r="G65" s="599"/>
      <c r="H65" s="599"/>
      <c r="I65" s="599"/>
    </row>
    <row r="66" spans="4:9">
      <c r="D66" s="599"/>
      <c r="E66" s="599"/>
      <c r="F66" s="599"/>
      <c r="G66" s="599"/>
      <c r="H66" s="599"/>
      <c r="I66" s="599"/>
    </row>
    <row r="67" spans="4:9">
      <c r="D67" s="599"/>
      <c r="E67" s="599"/>
      <c r="F67" s="599"/>
      <c r="G67" s="599"/>
      <c r="H67" s="599"/>
      <c r="I67" s="599"/>
    </row>
    <row r="68" spans="4:9">
      <c r="D68" s="599"/>
      <c r="E68" s="599"/>
      <c r="F68" s="599"/>
      <c r="G68" s="599"/>
      <c r="H68" s="599"/>
      <c r="I68" s="599"/>
    </row>
    <row r="69" spans="4:9">
      <c r="D69" s="599"/>
      <c r="E69" s="599"/>
      <c r="F69" s="599"/>
      <c r="G69" s="599"/>
      <c r="H69" s="599"/>
      <c r="I69" s="599"/>
    </row>
    <row r="70" spans="4:9">
      <c r="D70" s="599"/>
      <c r="E70" s="599"/>
      <c r="F70" s="599"/>
      <c r="G70" s="599"/>
      <c r="H70" s="599"/>
      <c r="I70" s="599"/>
    </row>
    <row r="71" spans="4:9">
      <c r="D71" s="599"/>
      <c r="E71" s="599"/>
      <c r="F71" s="599"/>
      <c r="G71" s="599"/>
      <c r="H71" s="599"/>
      <c r="I71" s="599"/>
    </row>
    <row r="72" spans="4:9">
      <c r="D72" s="599"/>
      <c r="E72" s="599"/>
      <c r="F72" s="599"/>
      <c r="G72" s="599"/>
      <c r="H72" s="599"/>
      <c r="I72" s="599"/>
    </row>
    <row r="73" spans="4:9">
      <c r="D73" s="599"/>
      <c r="E73" s="599"/>
      <c r="F73" s="599"/>
      <c r="G73" s="599"/>
      <c r="H73" s="599"/>
      <c r="I73" s="599"/>
    </row>
    <row r="74" spans="4:9">
      <c r="D74" s="599"/>
      <c r="E74" s="599"/>
      <c r="F74" s="599"/>
      <c r="G74" s="599"/>
      <c r="H74" s="599"/>
      <c r="I74" s="599"/>
    </row>
    <row r="75" spans="4:9">
      <c r="D75" s="599"/>
      <c r="E75" s="599"/>
      <c r="F75" s="599"/>
      <c r="G75" s="599"/>
      <c r="H75" s="599"/>
      <c r="I75" s="599"/>
    </row>
    <row r="76" spans="4:9">
      <c r="D76" s="599"/>
      <c r="E76" s="599"/>
      <c r="F76" s="599"/>
      <c r="G76" s="599"/>
      <c r="H76" s="599"/>
      <c r="I76" s="599"/>
    </row>
    <row r="77" spans="4:9">
      <c r="D77" s="599"/>
      <c r="E77" s="599"/>
      <c r="F77" s="599"/>
      <c r="G77" s="599"/>
      <c r="H77" s="599"/>
      <c r="I77" s="599"/>
    </row>
    <row r="78" spans="4:9">
      <c r="D78" s="599"/>
      <c r="E78" s="599"/>
      <c r="F78" s="599"/>
      <c r="G78" s="599"/>
      <c r="H78" s="599"/>
      <c r="I78" s="599"/>
    </row>
    <row r="79" spans="4:9">
      <c r="D79" s="599"/>
      <c r="E79" s="599"/>
      <c r="F79" s="599"/>
      <c r="G79" s="599"/>
      <c r="H79" s="599"/>
      <c r="I79" s="599"/>
    </row>
    <row r="80" spans="4:9">
      <c r="D80" s="599"/>
      <c r="E80" s="599"/>
      <c r="F80" s="599"/>
      <c r="G80" s="599"/>
      <c r="H80" s="599"/>
      <c r="I80" s="599"/>
    </row>
    <row r="81" spans="4:9">
      <c r="D81" s="599"/>
      <c r="E81" s="599"/>
      <c r="F81" s="599"/>
      <c r="G81" s="599"/>
      <c r="H81" s="599"/>
      <c r="I81" s="599"/>
    </row>
    <row r="82" spans="4:9">
      <c r="D82" s="599"/>
      <c r="E82" s="599"/>
      <c r="F82" s="599"/>
      <c r="G82" s="599"/>
      <c r="H82" s="599"/>
      <c r="I82" s="599"/>
    </row>
    <row r="83" spans="4:9">
      <c r="D83" s="599"/>
      <c r="E83" s="599"/>
      <c r="F83" s="599"/>
      <c r="G83" s="599"/>
      <c r="H83" s="599"/>
      <c r="I83" s="599"/>
    </row>
    <row r="84" spans="4:9">
      <c r="D84" s="599"/>
      <c r="E84" s="599"/>
      <c r="F84" s="599"/>
      <c r="G84" s="599"/>
      <c r="H84" s="599"/>
      <c r="I84" s="599"/>
    </row>
    <row r="85" spans="4:9">
      <c r="D85" s="599"/>
      <c r="E85" s="599"/>
      <c r="F85" s="599"/>
      <c r="G85" s="599"/>
      <c r="H85" s="599"/>
      <c r="I85" s="599"/>
    </row>
    <row r="86" spans="4:9">
      <c r="D86" s="599"/>
      <c r="E86" s="599"/>
      <c r="F86" s="599"/>
      <c r="G86" s="599"/>
      <c r="H86" s="599"/>
      <c r="I86" s="599"/>
    </row>
    <row r="87" spans="4:9">
      <c r="D87" s="599"/>
      <c r="E87" s="599"/>
      <c r="F87" s="599"/>
      <c r="G87" s="599"/>
      <c r="H87" s="599"/>
      <c r="I87" s="599"/>
    </row>
    <row r="88" spans="4:9">
      <c r="D88" s="599"/>
      <c r="E88" s="599"/>
      <c r="F88" s="599"/>
      <c r="G88" s="599"/>
      <c r="H88" s="599"/>
      <c r="I88" s="599"/>
    </row>
    <row r="89" spans="4:9">
      <c r="D89" s="599"/>
      <c r="E89" s="599"/>
      <c r="F89" s="599"/>
      <c r="G89" s="599"/>
      <c r="H89" s="599"/>
      <c r="I89" s="599"/>
    </row>
    <row r="90" spans="4:9">
      <c r="D90" s="599"/>
      <c r="E90" s="599"/>
      <c r="F90" s="599"/>
      <c r="G90" s="599"/>
      <c r="H90" s="599"/>
      <c r="I90" s="599"/>
    </row>
    <row r="91" spans="4:9">
      <c r="D91" s="599"/>
      <c r="E91" s="599"/>
      <c r="F91" s="599"/>
      <c r="G91" s="599"/>
      <c r="H91" s="599"/>
      <c r="I91" s="599"/>
    </row>
    <row r="92" spans="4:9">
      <c r="D92" s="599"/>
      <c r="E92" s="599"/>
      <c r="F92" s="599"/>
      <c r="G92" s="599"/>
      <c r="H92" s="599"/>
      <c r="I92" s="599"/>
    </row>
    <row r="93" spans="4:9">
      <c r="D93" s="599"/>
      <c r="E93" s="599"/>
      <c r="F93" s="599"/>
      <c r="G93" s="599"/>
      <c r="H93" s="599"/>
      <c r="I93" s="599"/>
    </row>
    <row r="94" spans="4:9">
      <c r="D94" s="599"/>
      <c r="E94" s="599"/>
      <c r="F94" s="599"/>
      <c r="G94" s="599"/>
      <c r="H94" s="599"/>
      <c r="I94" s="599"/>
    </row>
    <row r="95" spans="4:9">
      <c r="D95" s="599"/>
      <c r="E95" s="599"/>
      <c r="F95" s="599"/>
      <c r="G95" s="599"/>
      <c r="H95" s="599"/>
      <c r="I95" s="599"/>
    </row>
    <row r="96" spans="4:9">
      <c r="D96" s="599"/>
      <c r="E96" s="599"/>
      <c r="F96" s="599"/>
      <c r="G96" s="599"/>
      <c r="H96" s="599"/>
      <c r="I96" s="599"/>
    </row>
    <row r="97" spans="4:9">
      <c r="D97" s="599"/>
      <c r="E97" s="599"/>
      <c r="F97" s="599"/>
      <c r="G97" s="599"/>
      <c r="H97" s="599"/>
      <c r="I97" s="599"/>
    </row>
    <row r="98" spans="4:9">
      <c r="D98" s="599"/>
      <c r="E98" s="599"/>
      <c r="F98" s="599"/>
      <c r="G98" s="599"/>
      <c r="H98" s="599"/>
      <c r="I98" s="599"/>
    </row>
    <row r="99" spans="4:9">
      <c r="D99" s="599"/>
      <c r="E99" s="599"/>
      <c r="F99" s="599"/>
      <c r="G99" s="599"/>
      <c r="H99" s="599"/>
      <c r="I99" s="599"/>
    </row>
    <row r="100" spans="4:9">
      <c r="D100" s="599"/>
      <c r="E100" s="599"/>
      <c r="F100" s="599"/>
      <c r="G100" s="599"/>
      <c r="H100" s="599"/>
      <c r="I100" s="599"/>
    </row>
    <row r="101" spans="4:9">
      <c r="D101" s="599"/>
      <c r="E101" s="599"/>
      <c r="F101" s="599"/>
      <c r="G101" s="599"/>
      <c r="H101" s="599"/>
      <c r="I101" s="599"/>
    </row>
    <row r="102" spans="4:9">
      <c r="D102" s="599"/>
      <c r="E102" s="599"/>
      <c r="F102" s="599"/>
      <c r="G102" s="599"/>
      <c r="H102" s="599"/>
      <c r="I102" s="599"/>
    </row>
    <row r="103" spans="4:9">
      <c r="D103" s="599"/>
      <c r="E103" s="599"/>
      <c r="F103" s="599"/>
      <c r="G103" s="599"/>
      <c r="H103" s="599"/>
      <c r="I103" s="599"/>
    </row>
    <row r="104" spans="4:9">
      <c r="D104" s="599"/>
      <c r="E104" s="599"/>
      <c r="F104" s="599"/>
      <c r="G104" s="599"/>
      <c r="H104" s="599"/>
      <c r="I104" s="599"/>
    </row>
    <row r="105" spans="4:9">
      <c r="D105" s="599"/>
      <c r="E105" s="599"/>
      <c r="F105" s="599"/>
      <c r="G105" s="599"/>
      <c r="H105" s="599"/>
      <c r="I105" s="599"/>
    </row>
    <row r="106" spans="4:9">
      <c r="D106" s="599"/>
      <c r="E106" s="599"/>
      <c r="F106" s="599"/>
      <c r="G106" s="599"/>
      <c r="H106" s="599"/>
      <c r="I106" s="599"/>
    </row>
    <row r="107" spans="4:9">
      <c r="D107" s="599"/>
      <c r="E107" s="599"/>
      <c r="F107" s="599"/>
      <c r="G107" s="599"/>
      <c r="H107" s="599"/>
      <c r="I107" s="599"/>
    </row>
    <row r="108" spans="4:9">
      <c r="D108" s="599"/>
      <c r="E108" s="599"/>
      <c r="F108" s="599"/>
      <c r="G108" s="599"/>
      <c r="H108" s="599"/>
      <c r="I108" s="599"/>
    </row>
    <row r="109" spans="4:9">
      <c r="D109" s="599"/>
      <c r="E109" s="599"/>
      <c r="F109" s="599"/>
      <c r="G109" s="599"/>
      <c r="H109" s="599"/>
      <c r="I109" s="599"/>
    </row>
    <row r="110" spans="4:9">
      <c r="D110" s="599"/>
      <c r="E110" s="599"/>
      <c r="F110" s="599"/>
      <c r="G110" s="599"/>
      <c r="H110" s="599"/>
      <c r="I110" s="599"/>
    </row>
    <row r="111" spans="4:9">
      <c r="D111" s="599"/>
      <c r="E111" s="599"/>
      <c r="F111" s="599"/>
      <c r="G111" s="599"/>
      <c r="H111" s="599"/>
      <c r="I111" s="599"/>
    </row>
    <row r="112" spans="4:9">
      <c r="D112" s="599"/>
      <c r="E112" s="599"/>
      <c r="F112" s="599"/>
      <c r="G112" s="599"/>
      <c r="H112" s="599"/>
      <c r="I112" s="599"/>
    </row>
    <row r="113" spans="4:9">
      <c r="D113" s="599"/>
      <c r="E113" s="599"/>
      <c r="F113" s="599"/>
      <c r="G113" s="599"/>
      <c r="H113" s="599"/>
      <c r="I113" s="599"/>
    </row>
    <row r="114" spans="4:9">
      <c r="D114" s="599"/>
      <c r="E114" s="599"/>
      <c r="F114" s="599"/>
      <c r="G114" s="599"/>
      <c r="H114" s="599"/>
      <c r="I114" s="599"/>
    </row>
    <row r="115" spans="4:9">
      <c r="D115" s="599"/>
      <c r="E115" s="599"/>
      <c r="F115" s="599"/>
      <c r="G115" s="599"/>
      <c r="H115" s="599"/>
      <c r="I115" s="599"/>
    </row>
    <row r="116" spans="4:9">
      <c r="D116" s="599"/>
      <c r="E116" s="599"/>
      <c r="F116" s="599"/>
      <c r="G116" s="599"/>
      <c r="H116" s="599"/>
      <c r="I116" s="599"/>
    </row>
    <row r="117" spans="4:9">
      <c r="D117" s="599"/>
      <c r="E117" s="599"/>
      <c r="F117" s="599"/>
      <c r="G117" s="599"/>
      <c r="H117" s="599"/>
      <c r="I117" s="599"/>
    </row>
    <row r="118" spans="4:9">
      <c r="D118" s="599"/>
      <c r="E118" s="599"/>
      <c r="F118" s="599"/>
      <c r="G118" s="599"/>
      <c r="H118" s="599"/>
      <c r="I118" s="599"/>
    </row>
    <row r="119" spans="4:9">
      <c r="D119" s="599"/>
      <c r="E119" s="599"/>
      <c r="F119" s="599"/>
      <c r="G119" s="599"/>
      <c r="H119" s="599"/>
      <c r="I119" s="599"/>
    </row>
    <row r="120" spans="4:9">
      <c r="D120" s="599"/>
      <c r="E120" s="599"/>
      <c r="F120" s="599"/>
      <c r="G120" s="599"/>
      <c r="H120" s="599"/>
      <c r="I120" s="599"/>
    </row>
    <row r="121" spans="4:9">
      <c r="D121" s="599"/>
      <c r="E121" s="599"/>
      <c r="F121" s="599"/>
      <c r="G121" s="599"/>
      <c r="H121" s="599"/>
      <c r="I121" s="599"/>
    </row>
    <row r="122" spans="4:9">
      <c r="D122" s="599"/>
      <c r="E122" s="599"/>
      <c r="F122" s="599"/>
      <c r="G122" s="599"/>
      <c r="H122" s="599"/>
      <c r="I122" s="599"/>
    </row>
    <row r="123" spans="4:9">
      <c r="D123" s="599"/>
      <c r="E123" s="599"/>
      <c r="F123" s="599"/>
      <c r="G123" s="599"/>
      <c r="H123" s="599"/>
      <c r="I123" s="599"/>
    </row>
    <row r="124" spans="4:9">
      <c r="D124" s="599"/>
      <c r="E124" s="599"/>
      <c r="F124" s="599"/>
      <c r="G124" s="599"/>
      <c r="H124" s="599"/>
      <c r="I124" s="599"/>
    </row>
    <row r="125" spans="4:9">
      <c r="D125" s="599"/>
      <c r="E125" s="599"/>
      <c r="F125" s="599"/>
      <c r="G125" s="599"/>
      <c r="H125" s="599"/>
      <c r="I125" s="599"/>
    </row>
    <row r="126" spans="4:9">
      <c r="D126" s="599"/>
      <c r="E126" s="599"/>
      <c r="F126" s="599"/>
      <c r="G126" s="599"/>
      <c r="H126" s="599"/>
      <c r="I126" s="599"/>
    </row>
    <row r="127" spans="4:9">
      <c r="D127" s="599"/>
      <c r="E127" s="599"/>
      <c r="F127" s="599"/>
      <c r="G127" s="599"/>
      <c r="H127" s="599"/>
      <c r="I127" s="599"/>
    </row>
    <row r="128" spans="4:9">
      <c r="D128" s="599"/>
      <c r="E128" s="599"/>
      <c r="F128" s="599"/>
      <c r="G128" s="599"/>
      <c r="H128" s="599"/>
      <c r="I128" s="599"/>
    </row>
    <row r="129" spans="4:9">
      <c r="D129" s="599"/>
      <c r="E129" s="599"/>
      <c r="F129" s="599"/>
      <c r="G129" s="599"/>
      <c r="H129" s="599"/>
      <c r="I129" s="599"/>
    </row>
    <row r="130" spans="4:9">
      <c r="D130" s="599"/>
      <c r="E130" s="599"/>
      <c r="F130" s="599"/>
      <c r="G130" s="599"/>
      <c r="H130" s="599"/>
      <c r="I130" s="599"/>
    </row>
    <row r="131" spans="4:9">
      <c r="D131" s="599"/>
      <c r="E131" s="599"/>
      <c r="F131" s="599"/>
      <c r="G131" s="599"/>
      <c r="H131" s="599"/>
      <c r="I131" s="599"/>
    </row>
    <row r="132" spans="4:9">
      <c r="D132" s="599"/>
      <c r="E132" s="599"/>
      <c r="F132" s="599"/>
      <c r="G132" s="599"/>
      <c r="H132" s="599"/>
      <c r="I132" s="599"/>
    </row>
    <row r="133" spans="4:9">
      <c r="D133" s="599"/>
      <c r="E133" s="599"/>
      <c r="F133" s="599"/>
      <c r="G133" s="599"/>
      <c r="H133" s="599"/>
      <c r="I133" s="599"/>
    </row>
    <row r="134" spans="4:9">
      <c r="D134" s="599"/>
      <c r="E134" s="599"/>
      <c r="F134" s="599"/>
      <c r="G134" s="599"/>
      <c r="H134" s="599"/>
      <c r="I134" s="599"/>
    </row>
    <row r="135" spans="4:9">
      <c r="D135" s="599"/>
      <c r="E135" s="599"/>
      <c r="F135" s="599"/>
      <c r="G135" s="599"/>
      <c r="H135" s="599"/>
      <c r="I135" s="599"/>
    </row>
    <row r="136" spans="4:9">
      <c r="D136" s="599"/>
      <c r="E136" s="599"/>
      <c r="F136" s="599"/>
      <c r="G136" s="599"/>
      <c r="H136" s="599"/>
      <c r="I136" s="599"/>
    </row>
    <row r="137" spans="4:9">
      <c r="D137" s="599"/>
      <c r="E137" s="599"/>
      <c r="F137" s="599"/>
      <c r="G137" s="599"/>
      <c r="H137" s="599"/>
      <c r="I137" s="599"/>
    </row>
    <row r="138" spans="4:9">
      <c r="D138" s="599"/>
      <c r="E138" s="599"/>
      <c r="F138" s="599"/>
      <c r="G138" s="599"/>
      <c r="H138" s="599"/>
      <c r="I138" s="599"/>
    </row>
    <row r="139" spans="4:9">
      <c r="D139" s="599"/>
      <c r="E139" s="599"/>
      <c r="F139" s="599"/>
      <c r="G139" s="599"/>
      <c r="H139" s="599"/>
      <c r="I139" s="599"/>
    </row>
    <row r="140" spans="4:9">
      <c r="D140" s="599"/>
      <c r="E140" s="599"/>
      <c r="F140" s="599"/>
      <c r="G140" s="599"/>
      <c r="H140" s="599"/>
      <c r="I140" s="599"/>
    </row>
    <row r="141" spans="4:9">
      <c r="D141" s="599"/>
      <c r="E141" s="599"/>
      <c r="F141" s="599"/>
      <c r="G141" s="599"/>
      <c r="H141" s="599"/>
      <c r="I141" s="599"/>
    </row>
    <row r="142" spans="4:9">
      <c r="D142" s="599"/>
      <c r="E142" s="599"/>
      <c r="F142" s="599"/>
      <c r="G142" s="599"/>
      <c r="H142" s="599"/>
      <c r="I142" s="599"/>
    </row>
    <row r="143" spans="4:9">
      <c r="D143" s="599"/>
      <c r="E143" s="599"/>
      <c r="F143" s="599"/>
      <c r="G143" s="599"/>
      <c r="H143" s="599"/>
      <c r="I143" s="599"/>
    </row>
    <row r="144" spans="4:9">
      <c r="D144" s="599"/>
      <c r="E144" s="599"/>
      <c r="F144" s="599"/>
      <c r="G144" s="599"/>
      <c r="H144" s="599"/>
      <c r="I144" s="599"/>
    </row>
    <row r="145" spans="4:9">
      <c r="D145" s="599"/>
      <c r="E145" s="599"/>
      <c r="F145" s="599"/>
      <c r="G145" s="599"/>
      <c r="H145" s="599"/>
      <c r="I145" s="599"/>
    </row>
    <row r="146" spans="4:9">
      <c r="D146" s="599"/>
      <c r="E146" s="599"/>
      <c r="F146" s="599"/>
      <c r="G146" s="599"/>
      <c r="H146" s="599"/>
      <c r="I146" s="599"/>
    </row>
    <row r="147" spans="4:9">
      <c r="D147" s="599"/>
      <c r="E147" s="599"/>
      <c r="F147" s="599"/>
      <c r="G147" s="599"/>
      <c r="H147" s="599"/>
      <c r="I147" s="599"/>
    </row>
    <row r="148" spans="4:9">
      <c r="D148" s="599"/>
      <c r="E148" s="599"/>
      <c r="F148" s="599"/>
      <c r="G148" s="599"/>
      <c r="H148" s="599"/>
      <c r="I148" s="599"/>
    </row>
    <row r="149" spans="4:9">
      <c r="D149" s="599"/>
      <c r="E149" s="599"/>
      <c r="F149" s="599"/>
      <c r="G149" s="599"/>
      <c r="H149" s="599"/>
      <c r="I149" s="599"/>
    </row>
    <row r="150" spans="4:9">
      <c r="D150" s="599"/>
      <c r="E150" s="599"/>
      <c r="F150" s="599"/>
      <c r="G150" s="599"/>
      <c r="H150" s="599"/>
      <c r="I150" s="599"/>
    </row>
    <row r="151" spans="4:9">
      <c r="D151" s="599"/>
      <c r="E151" s="599"/>
      <c r="F151" s="599"/>
      <c r="G151" s="599"/>
      <c r="H151" s="599"/>
      <c r="I151" s="599"/>
    </row>
    <row r="152" spans="4:9">
      <c r="D152" s="599"/>
      <c r="E152" s="599"/>
      <c r="F152" s="599"/>
      <c r="G152" s="599"/>
      <c r="H152" s="599"/>
      <c r="I152" s="599"/>
    </row>
    <row r="153" spans="4:9">
      <c r="D153" s="599"/>
      <c r="E153" s="599"/>
      <c r="F153" s="599"/>
      <c r="G153" s="599"/>
      <c r="H153" s="599"/>
      <c r="I153" s="599"/>
    </row>
    <row r="154" spans="4:9">
      <c r="D154" s="599"/>
      <c r="E154" s="599"/>
      <c r="F154" s="599"/>
      <c r="G154" s="599"/>
      <c r="H154" s="599"/>
      <c r="I154" s="599"/>
    </row>
    <row r="155" spans="4:9">
      <c r="D155" s="599"/>
      <c r="E155" s="599"/>
      <c r="F155" s="599"/>
      <c r="G155" s="599"/>
      <c r="H155" s="599"/>
      <c r="I155" s="599"/>
    </row>
    <row r="156" spans="4:9">
      <c r="D156" s="599"/>
      <c r="E156" s="599"/>
      <c r="F156" s="599"/>
      <c r="G156" s="599"/>
      <c r="H156" s="599"/>
      <c r="I156" s="599"/>
    </row>
    <row r="157" spans="4:9">
      <c r="D157" s="599"/>
      <c r="E157" s="599"/>
      <c r="F157" s="599"/>
      <c r="G157" s="599"/>
      <c r="H157" s="599"/>
      <c r="I157" s="599"/>
    </row>
    <row r="158" spans="4:9">
      <c r="D158" s="599"/>
      <c r="E158" s="599"/>
      <c r="F158" s="599"/>
      <c r="G158" s="599"/>
      <c r="H158" s="599"/>
      <c r="I158" s="599"/>
    </row>
    <row r="159" spans="4:9">
      <c r="D159" s="599"/>
      <c r="E159" s="599"/>
      <c r="F159" s="599"/>
      <c r="G159" s="599"/>
      <c r="H159" s="599"/>
      <c r="I159" s="599"/>
    </row>
    <row r="160" spans="4:9">
      <c r="D160" s="599"/>
      <c r="E160" s="599"/>
      <c r="F160" s="599"/>
      <c r="G160" s="599"/>
      <c r="H160" s="599"/>
      <c r="I160" s="599"/>
    </row>
    <row r="161" spans="4:9">
      <c r="D161" s="599"/>
      <c r="E161" s="599"/>
      <c r="F161" s="599"/>
      <c r="G161" s="599"/>
      <c r="H161" s="599"/>
      <c r="I161" s="599"/>
    </row>
    <row r="162" spans="4:9">
      <c r="D162" s="599"/>
      <c r="E162" s="599"/>
      <c r="F162" s="599"/>
      <c r="G162" s="599"/>
      <c r="H162" s="599"/>
      <c r="I162" s="599"/>
    </row>
    <row r="163" spans="4:9">
      <c r="D163" s="599"/>
      <c r="E163" s="599"/>
      <c r="F163" s="599"/>
      <c r="G163" s="599"/>
      <c r="H163" s="599"/>
      <c r="I163" s="599"/>
    </row>
    <row r="164" spans="4:9">
      <c r="D164" s="599"/>
      <c r="E164" s="599"/>
      <c r="F164" s="599"/>
      <c r="G164" s="599"/>
      <c r="H164" s="599"/>
      <c r="I164" s="599"/>
    </row>
    <row r="165" spans="4:9">
      <c r="D165" s="599"/>
      <c r="E165" s="599"/>
      <c r="F165" s="599"/>
      <c r="G165" s="599"/>
      <c r="H165" s="599"/>
      <c r="I165" s="599"/>
    </row>
    <row r="166" spans="4:9">
      <c r="D166" s="599"/>
      <c r="E166" s="599"/>
      <c r="F166" s="599"/>
      <c r="G166" s="599"/>
      <c r="H166" s="599"/>
      <c r="I166" s="599"/>
    </row>
    <row r="167" spans="4:9">
      <c r="D167" s="599"/>
      <c r="E167" s="599"/>
      <c r="F167" s="599"/>
      <c r="G167" s="599"/>
      <c r="H167" s="599"/>
      <c r="I167" s="599"/>
    </row>
    <row r="168" spans="4:9">
      <c r="D168" s="599"/>
      <c r="E168" s="599"/>
      <c r="F168" s="599"/>
      <c r="G168" s="599"/>
      <c r="H168" s="599"/>
      <c r="I168" s="599"/>
    </row>
    <row r="169" spans="4:9">
      <c r="D169" s="599"/>
      <c r="E169" s="599"/>
      <c r="F169" s="599"/>
      <c r="G169" s="599"/>
      <c r="H169" s="599"/>
      <c r="I169" s="599"/>
    </row>
    <row r="170" spans="4:9">
      <c r="D170" s="599"/>
      <c r="E170" s="599"/>
      <c r="F170" s="599"/>
      <c r="G170" s="599"/>
      <c r="H170" s="599"/>
      <c r="I170" s="599"/>
    </row>
    <row r="171" spans="4:9">
      <c r="D171" s="599"/>
      <c r="E171" s="599"/>
      <c r="F171" s="599"/>
      <c r="G171" s="599"/>
      <c r="H171" s="599"/>
      <c r="I171" s="599"/>
    </row>
    <row r="172" spans="4:9">
      <c r="D172" s="599"/>
      <c r="E172" s="599"/>
      <c r="F172" s="599"/>
      <c r="G172" s="599"/>
      <c r="H172" s="599"/>
      <c r="I172" s="599"/>
    </row>
    <row r="173" spans="4:9">
      <c r="D173" s="599"/>
      <c r="E173" s="599"/>
      <c r="F173" s="599"/>
      <c r="G173" s="599"/>
      <c r="H173" s="599"/>
      <c r="I173" s="599"/>
    </row>
    <row r="174" spans="4:9">
      <c r="D174" s="599"/>
      <c r="E174" s="599"/>
      <c r="F174" s="599"/>
      <c r="G174" s="599"/>
      <c r="H174" s="599"/>
      <c r="I174" s="599"/>
    </row>
    <row r="175" spans="4:9">
      <c r="D175" s="599"/>
      <c r="E175" s="599"/>
      <c r="F175" s="599"/>
      <c r="G175" s="599"/>
      <c r="H175" s="599"/>
      <c r="I175" s="599"/>
    </row>
    <row r="176" spans="4:9">
      <c r="D176" s="599"/>
      <c r="E176" s="599"/>
      <c r="F176" s="599"/>
      <c r="G176" s="599"/>
      <c r="H176" s="599"/>
      <c r="I176" s="599"/>
    </row>
    <row r="177" spans="4:9">
      <c r="D177" s="599"/>
      <c r="E177" s="599"/>
      <c r="F177" s="599"/>
      <c r="G177" s="599"/>
      <c r="H177" s="599"/>
      <c r="I177" s="599"/>
    </row>
    <row r="178" spans="4:9">
      <c r="D178" s="599"/>
      <c r="E178" s="599"/>
      <c r="F178" s="599"/>
      <c r="G178" s="599"/>
      <c r="H178" s="599"/>
      <c r="I178" s="599"/>
    </row>
    <row r="179" spans="4:9">
      <c r="D179" s="599"/>
      <c r="E179" s="599"/>
      <c r="F179" s="599"/>
      <c r="G179" s="599"/>
      <c r="H179" s="599"/>
      <c r="I179" s="599"/>
    </row>
    <row r="180" spans="4:9">
      <c r="D180" s="599"/>
      <c r="E180" s="599"/>
      <c r="F180" s="599"/>
      <c r="G180" s="599"/>
      <c r="H180" s="599"/>
      <c r="I180" s="599"/>
    </row>
    <row r="181" spans="4:9">
      <c r="D181" s="599"/>
      <c r="E181" s="599"/>
      <c r="F181" s="599"/>
      <c r="G181" s="599"/>
      <c r="H181" s="599"/>
      <c r="I181" s="599"/>
    </row>
    <row r="182" spans="4:9">
      <c r="D182" s="599"/>
      <c r="E182" s="599"/>
      <c r="F182" s="599"/>
      <c r="G182" s="599"/>
      <c r="H182" s="599"/>
      <c r="I182" s="599"/>
    </row>
    <row r="183" spans="4:9">
      <c r="D183" s="599"/>
      <c r="E183" s="599"/>
      <c r="F183" s="599"/>
      <c r="G183" s="599"/>
      <c r="H183" s="599"/>
      <c r="I183" s="599"/>
    </row>
    <row r="184" spans="4:9">
      <c r="D184" s="599"/>
      <c r="E184" s="599"/>
      <c r="F184" s="599"/>
      <c r="G184" s="599"/>
      <c r="H184" s="599"/>
      <c r="I184" s="599"/>
    </row>
    <row r="185" spans="4:9">
      <c r="D185" s="599"/>
      <c r="E185" s="599"/>
      <c r="F185" s="599"/>
      <c r="G185" s="599"/>
      <c r="H185" s="599"/>
      <c r="I185" s="599"/>
    </row>
    <row r="186" spans="4:9">
      <c r="D186" s="599"/>
      <c r="E186" s="599"/>
      <c r="F186" s="599"/>
      <c r="G186" s="599"/>
      <c r="H186" s="599"/>
      <c r="I186" s="599"/>
    </row>
    <row r="187" spans="4:9">
      <c r="D187" s="599"/>
      <c r="E187" s="599"/>
      <c r="F187" s="599"/>
      <c r="G187" s="599"/>
      <c r="H187" s="599"/>
      <c r="I187" s="599"/>
    </row>
    <row r="188" spans="4:9">
      <c r="D188" s="599"/>
      <c r="E188" s="599"/>
      <c r="F188" s="599"/>
      <c r="G188" s="599"/>
      <c r="H188" s="599"/>
      <c r="I188" s="599"/>
    </row>
    <row r="189" spans="4:9">
      <c r="D189" s="599"/>
      <c r="E189" s="599"/>
      <c r="F189" s="599"/>
      <c r="G189" s="599"/>
      <c r="H189" s="599"/>
      <c r="I189" s="599"/>
    </row>
    <row r="190" spans="4:9">
      <c r="D190" s="599"/>
      <c r="E190" s="599"/>
      <c r="F190" s="599"/>
      <c r="G190" s="599"/>
      <c r="H190" s="599"/>
      <c r="I190" s="599"/>
    </row>
    <row r="191" spans="4:9">
      <c r="D191" s="599"/>
      <c r="E191" s="599"/>
      <c r="F191" s="599"/>
      <c r="G191" s="599"/>
      <c r="H191" s="599"/>
      <c r="I191" s="599"/>
    </row>
    <row r="192" spans="4:9">
      <c r="D192" s="599"/>
      <c r="E192" s="599"/>
      <c r="F192" s="599"/>
      <c r="G192" s="599"/>
      <c r="H192" s="599"/>
      <c r="I192" s="599"/>
    </row>
    <row r="193" spans="4:9">
      <c r="D193" s="599"/>
      <c r="E193" s="599"/>
      <c r="F193" s="599"/>
      <c r="G193" s="599"/>
      <c r="H193" s="599"/>
      <c r="I193" s="599"/>
    </row>
    <row r="194" spans="4:9">
      <c r="D194" s="599"/>
      <c r="E194" s="599"/>
      <c r="F194" s="599"/>
      <c r="G194" s="599"/>
      <c r="H194" s="599"/>
      <c r="I194" s="599"/>
    </row>
    <row r="195" spans="4:9">
      <c r="D195" s="599"/>
      <c r="E195" s="599"/>
      <c r="F195" s="599"/>
      <c r="G195" s="599"/>
      <c r="H195" s="599"/>
      <c r="I195" s="599"/>
    </row>
    <row r="196" spans="4:9">
      <c r="D196" s="599"/>
      <c r="E196" s="599"/>
      <c r="F196" s="599"/>
      <c r="G196" s="599"/>
      <c r="H196" s="599"/>
      <c r="I196" s="599"/>
    </row>
    <row r="197" spans="4:9">
      <c r="D197" s="599"/>
      <c r="E197" s="599"/>
      <c r="F197" s="599"/>
      <c r="G197" s="599"/>
      <c r="H197" s="599"/>
      <c r="I197" s="599"/>
    </row>
    <row r="198" spans="4:9">
      <c r="D198" s="599"/>
      <c r="E198" s="599"/>
      <c r="F198" s="599"/>
      <c r="G198" s="599"/>
      <c r="H198" s="599"/>
      <c r="I198" s="599"/>
    </row>
    <row r="199" spans="4:9">
      <c r="D199" s="599"/>
      <c r="E199" s="599"/>
      <c r="F199" s="599"/>
      <c r="G199" s="599"/>
      <c r="H199" s="599"/>
      <c r="I199" s="599"/>
    </row>
    <row r="200" spans="4:9">
      <c r="D200" s="599"/>
      <c r="E200" s="599"/>
      <c r="F200" s="599"/>
      <c r="G200" s="599"/>
      <c r="H200" s="599"/>
      <c r="I200" s="599"/>
    </row>
    <row r="201" spans="4:9">
      <c r="D201" s="599"/>
      <c r="E201" s="599"/>
      <c r="F201" s="599"/>
      <c r="G201" s="599"/>
      <c r="H201" s="599"/>
      <c r="I201" s="599"/>
    </row>
    <row r="202" spans="4:9">
      <c r="D202" s="599"/>
      <c r="E202" s="599"/>
      <c r="F202" s="599"/>
      <c r="G202" s="599"/>
      <c r="H202" s="599"/>
      <c r="I202" s="599"/>
    </row>
    <row r="203" spans="4:9">
      <c r="D203" s="599"/>
      <c r="E203" s="599"/>
      <c r="F203" s="599"/>
      <c r="G203" s="599"/>
      <c r="H203" s="599"/>
      <c r="I203" s="599"/>
    </row>
    <row r="204" spans="4:9">
      <c r="D204" s="599"/>
      <c r="E204" s="599"/>
      <c r="F204" s="599"/>
      <c r="G204" s="599"/>
      <c r="H204" s="599"/>
      <c r="I204" s="599"/>
    </row>
    <row r="205" spans="4:9">
      <c r="D205" s="599"/>
      <c r="E205" s="599"/>
      <c r="F205" s="599"/>
      <c r="G205" s="599"/>
      <c r="H205" s="599"/>
      <c r="I205" s="599"/>
    </row>
    <row r="206" spans="4:9">
      <c r="D206" s="599"/>
      <c r="E206" s="599"/>
      <c r="F206" s="599"/>
      <c r="G206" s="599"/>
      <c r="H206" s="599"/>
      <c r="I206" s="599"/>
    </row>
    <row r="207" spans="4:9">
      <c r="D207" s="599"/>
      <c r="E207" s="599"/>
      <c r="F207" s="599"/>
      <c r="G207" s="599"/>
      <c r="H207" s="599"/>
      <c r="I207" s="599"/>
    </row>
    <row r="208" spans="4:9">
      <c r="D208" s="599"/>
      <c r="E208" s="599"/>
      <c r="F208" s="599"/>
      <c r="G208" s="599"/>
      <c r="H208" s="599"/>
      <c r="I208" s="599"/>
    </row>
    <row r="209" spans="4:9">
      <c r="D209" s="599"/>
      <c r="E209" s="599"/>
      <c r="F209" s="599"/>
      <c r="G209" s="599"/>
      <c r="H209" s="599"/>
      <c r="I209" s="599"/>
    </row>
    <row r="210" spans="4:9">
      <c r="D210" s="599"/>
      <c r="E210" s="599"/>
      <c r="F210" s="599"/>
      <c r="G210" s="599"/>
      <c r="H210" s="599"/>
      <c r="I210" s="599"/>
    </row>
    <row r="211" spans="4:9">
      <c r="D211" s="599"/>
      <c r="E211" s="599"/>
      <c r="F211" s="599"/>
      <c r="G211" s="599"/>
      <c r="H211" s="599"/>
      <c r="I211" s="599"/>
    </row>
    <row r="212" spans="4:9">
      <c r="D212" s="599"/>
      <c r="E212" s="599"/>
      <c r="F212" s="599"/>
      <c r="G212" s="599"/>
      <c r="H212" s="599"/>
      <c r="I212" s="599"/>
    </row>
    <row r="213" spans="4:9">
      <c r="D213" s="599"/>
      <c r="E213" s="599"/>
      <c r="F213" s="599"/>
      <c r="G213" s="599"/>
      <c r="H213" s="599"/>
      <c r="I213" s="599"/>
    </row>
    <row r="214" spans="4:9">
      <c r="D214" s="599"/>
      <c r="E214" s="599"/>
      <c r="F214" s="599"/>
      <c r="G214" s="599"/>
      <c r="H214" s="599"/>
      <c r="I214" s="599"/>
    </row>
    <row r="215" spans="4:9">
      <c r="D215" s="599"/>
      <c r="E215" s="599"/>
      <c r="F215" s="599"/>
      <c r="G215" s="599"/>
      <c r="H215" s="599"/>
      <c r="I215" s="599"/>
    </row>
    <row r="216" spans="4:9">
      <c r="D216" s="599"/>
      <c r="E216" s="599"/>
      <c r="F216" s="599"/>
      <c r="G216" s="599"/>
      <c r="H216" s="599"/>
      <c r="I216" s="599"/>
    </row>
    <row r="217" spans="4:9">
      <c r="D217" s="599"/>
      <c r="E217" s="599"/>
      <c r="F217" s="599"/>
      <c r="G217" s="599"/>
      <c r="H217" s="599"/>
      <c r="I217" s="599"/>
    </row>
    <row r="218" spans="4:9">
      <c r="D218" s="599"/>
      <c r="E218" s="599"/>
      <c r="F218" s="599"/>
      <c r="G218" s="599"/>
      <c r="H218" s="599"/>
      <c r="I218" s="599"/>
    </row>
    <row r="219" spans="4:9">
      <c r="D219" s="599"/>
      <c r="E219" s="599"/>
      <c r="F219" s="599"/>
      <c r="G219" s="599"/>
      <c r="H219" s="599"/>
      <c r="I219" s="599"/>
    </row>
    <row r="220" spans="4:9">
      <c r="D220" s="599"/>
      <c r="E220" s="599"/>
      <c r="F220" s="599"/>
      <c r="G220" s="599"/>
      <c r="H220" s="599"/>
      <c r="I220" s="599"/>
    </row>
    <row r="221" spans="4:9">
      <c r="D221" s="599"/>
      <c r="E221" s="599"/>
      <c r="F221" s="599"/>
      <c r="G221" s="599"/>
      <c r="H221" s="599"/>
      <c r="I221" s="599"/>
    </row>
    <row r="222" spans="4:9">
      <c r="D222" s="599"/>
      <c r="E222" s="599"/>
      <c r="F222" s="599"/>
      <c r="G222" s="599"/>
      <c r="H222" s="599"/>
      <c r="I222" s="599"/>
    </row>
    <row r="223" spans="4:9">
      <c r="D223" s="599"/>
      <c r="E223" s="599"/>
      <c r="F223" s="599"/>
      <c r="G223" s="599"/>
      <c r="H223" s="599"/>
      <c r="I223" s="599"/>
    </row>
    <row r="224" spans="4:9">
      <c r="D224" s="599"/>
      <c r="E224" s="599"/>
      <c r="F224" s="599"/>
      <c r="G224" s="599"/>
      <c r="H224" s="599"/>
      <c r="I224" s="599"/>
    </row>
    <row r="225" spans="4:9">
      <c r="D225" s="599"/>
      <c r="E225" s="599"/>
      <c r="F225" s="599"/>
      <c r="G225" s="599"/>
      <c r="H225" s="599"/>
      <c r="I225" s="599"/>
    </row>
    <row r="226" spans="4:9">
      <c r="D226" s="599"/>
      <c r="E226" s="599"/>
      <c r="F226" s="599"/>
      <c r="G226" s="599"/>
      <c r="H226" s="599"/>
      <c r="I226" s="599"/>
    </row>
    <row r="227" spans="4:9">
      <c r="D227" s="599"/>
      <c r="E227" s="599"/>
      <c r="F227" s="599"/>
      <c r="G227" s="599"/>
      <c r="H227" s="599"/>
      <c r="I227" s="599"/>
    </row>
    <row r="228" spans="4:9">
      <c r="D228" s="599"/>
      <c r="E228" s="599"/>
      <c r="F228" s="599"/>
      <c r="G228" s="599"/>
      <c r="H228" s="599"/>
      <c r="I228" s="599"/>
    </row>
    <row r="229" spans="4:9">
      <c r="D229" s="599"/>
      <c r="E229" s="599"/>
      <c r="F229" s="599"/>
      <c r="G229" s="599"/>
      <c r="H229" s="599"/>
      <c r="I229" s="599"/>
    </row>
    <row r="230" spans="4:9">
      <c r="D230" s="599"/>
      <c r="E230" s="599"/>
      <c r="F230" s="599"/>
      <c r="G230" s="599"/>
      <c r="H230" s="599"/>
      <c r="I230" s="599"/>
    </row>
    <row r="231" spans="4:9">
      <c r="D231" s="599"/>
      <c r="E231" s="599"/>
      <c r="F231" s="599"/>
      <c r="G231" s="599"/>
      <c r="H231" s="599"/>
      <c r="I231" s="599"/>
    </row>
    <row r="232" spans="4:9">
      <c r="D232" s="599"/>
      <c r="E232" s="599"/>
      <c r="F232" s="599"/>
      <c r="G232" s="599"/>
      <c r="H232" s="599"/>
      <c r="I232" s="599"/>
    </row>
    <row r="233" spans="4:9">
      <c r="D233" s="599"/>
      <c r="E233" s="599"/>
      <c r="F233" s="599"/>
      <c r="G233" s="599"/>
      <c r="H233" s="599"/>
      <c r="I233" s="599"/>
    </row>
    <row r="234" spans="4:9">
      <c r="D234" s="599"/>
      <c r="E234" s="599"/>
      <c r="F234" s="599"/>
      <c r="G234" s="599"/>
      <c r="H234" s="599"/>
      <c r="I234" s="599"/>
    </row>
    <row r="235" spans="4:9">
      <c r="D235" s="599"/>
      <c r="E235" s="599"/>
      <c r="F235" s="599"/>
      <c r="G235" s="599"/>
      <c r="H235" s="599"/>
      <c r="I235" s="599"/>
    </row>
    <row r="236" spans="4:9">
      <c r="D236" s="599"/>
      <c r="E236" s="599"/>
      <c r="F236" s="599"/>
      <c r="G236" s="599"/>
      <c r="H236" s="599"/>
      <c r="I236" s="599"/>
    </row>
    <row r="237" spans="4:9">
      <c r="D237" s="599"/>
      <c r="E237" s="599"/>
      <c r="F237" s="599"/>
      <c r="G237" s="599"/>
      <c r="H237" s="599"/>
      <c r="I237" s="599"/>
    </row>
    <row r="238" spans="4:9">
      <c r="D238" s="599"/>
      <c r="E238" s="599"/>
      <c r="F238" s="599"/>
      <c r="G238" s="599"/>
      <c r="H238" s="599"/>
      <c r="I238" s="599"/>
    </row>
    <row r="239" spans="4:9">
      <c r="D239" s="599"/>
      <c r="E239" s="599"/>
      <c r="F239" s="599"/>
      <c r="G239" s="599"/>
      <c r="H239" s="599"/>
      <c r="I239" s="599"/>
    </row>
    <row r="240" spans="4:9">
      <c r="D240" s="599"/>
      <c r="E240" s="599"/>
      <c r="F240" s="599"/>
      <c r="G240" s="599"/>
      <c r="H240" s="599"/>
      <c r="I240" s="599"/>
    </row>
    <row r="241" spans="4:9">
      <c r="D241" s="599"/>
      <c r="E241" s="599"/>
      <c r="F241" s="599"/>
      <c r="G241" s="599"/>
      <c r="H241" s="599"/>
      <c r="I241" s="599"/>
    </row>
    <row r="242" spans="4:9">
      <c r="D242" s="599"/>
      <c r="E242" s="599"/>
      <c r="F242" s="599"/>
      <c r="G242" s="599"/>
      <c r="H242" s="599"/>
      <c r="I242" s="599"/>
    </row>
    <row r="243" spans="4:9">
      <c r="D243" s="599"/>
      <c r="E243" s="599"/>
      <c r="F243" s="599"/>
      <c r="G243" s="599"/>
      <c r="H243" s="599"/>
      <c r="I243" s="599"/>
    </row>
    <row r="244" spans="4:9">
      <c r="D244" s="599"/>
      <c r="E244" s="599"/>
      <c r="F244" s="599"/>
      <c r="G244" s="599"/>
      <c r="H244" s="599"/>
      <c r="I244" s="599"/>
    </row>
    <row r="245" spans="4:9">
      <c r="D245" s="599"/>
      <c r="E245" s="599"/>
      <c r="F245" s="599"/>
      <c r="G245" s="599"/>
      <c r="H245" s="599"/>
      <c r="I245" s="599"/>
    </row>
    <row r="246" spans="4:9">
      <c r="D246" s="599"/>
      <c r="E246" s="599"/>
      <c r="F246" s="599"/>
      <c r="G246" s="599"/>
      <c r="H246" s="599"/>
      <c r="I246" s="599"/>
    </row>
    <row r="247" spans="4:9">
      <c r="D247" s="599"/>
      <c r="E247" s="599"/>
      <c r="F247" s="599"/>
      <c r="G247" s="599"/>
      <c r="H247" s="599"/>
      <c r="I247" s="599"/>
    </row>
    <row r="248" spans="4:9">
      <c r="D248" s="599"/>
      <c r="E248" s="599"/>
      <c r="F248" s="599"/>
      <c r="G248" s="599"/>
      <c r="H248" s="599"/>
      <c r="I248" s="599"/>
    </row>
    <row r="249" spans="4:9">
      <c r="D249" s="599"/>
      <c r="E249" s="599"/>
      <c r="F249" s="599"/>
      <c r="G249" s="599"/>
      <c r="H249" s="599"/>
      <c r="I249" s="599"/>
    </row>
    <row r="250" spans="4:9">
      <c r="D250" s="599"/>
      <c r="E250" s="599"/>
      <c r="F250" s="599"/>
      <c r="G250" s="599"/>
      <c r="H250" s="599"/>
      <c r="I250" s="599"/>
    </row>
    <row r="251" spans="4:9">
      <c r="D251" s="599"/>
      <c r="E251" s="599"/>
      <c r="F251" s="599"/>
      <c r="G251" s="599"/>
      <c r="H251" s="599"/>
      <c r="I251" s="599"/>
    </row>
    <row r="252" spans="4:9">
      <c r="D252" s="599"/>
      <c r="E252" s="599"/>
      <c r="F252" s="599"/>
      <c r="G252" s="599"/>
      <c r="H252" s="599"/>
      <c r="I252" s="599"/>
    </row>
    <row r="253" spans="4:9">
      <c r="D253" s="599"/>
      <c r="E253" s="599"/>
      <c r="F253" s="599"/>
      <c r="G253" s="599"/>
      <c r="H253" s="599"/>
      <c r="I253" s="599"/>
    </row>
    <row r="254" spans="4:9">
      <c r="D254" s="599"/>
      <c r="E254" s="599"/>
      <c r="F254" s="599"/>
      <c r="G254" s="599"/>
      <c r="H254" s="599"/>
      <c r="I254" s="599"/>
    </row>
    <row r="255" spans="4:9">
      <c r="D255" s="599"/>
      <c r="E255" s="599"/>
      <c r="F255" s="599"/>
      <c r="G255" s="599"/>
      <c r="H255" s="599"/>
      <c r="I255" s="599"/>
    </row>
    <row r="256" spans="4:9">
      <c r="D256" s="599"/>
      <c r="E256" s="599"/>
      <c r="F256" s="599"/>
      <c r="G256" s="599"/>
      <c r="H256" s="599"/>
      <c r="I256" s="599"/>
    </row>
    <row r="257" spans="4:9">
      <c r="D257" s="599"/>
      <c r="E257" s="599"/>
      <c r="F257" s="599"/>
      <c r="G257" s="599"/>
      <c r="H257" s="599"/>
      <c r="I257" s="599"/>
    </row>
    <row r="258" spans="4:9">
      <c r="D258" s="599"/>
      <c r="E258" s="599"/>
      <c r="F258" s="599"/>
      <c r="G258" s="599"/>
      <c r="H258" s="599"/>
      <c r="I258" s="599"/>
    </row>
    <row r="259" spans="4:9">
      <c r="D259" s="599"/>
      <c r="E259" s="599"/>
      <c r="F259" s="599"/>
      <c r="G259" s="599"/>
      <c r="H259" s="599"/>
      <c r="I259" s="599"/>
    </row>
    <row r="260" spans="4:9">
      <c r="D260" s="599"/>
      <c r="E260" s="599"/>
      <c r="F260" s="599"/>
      <c r="G260" s="599"/>
      <c r="H260" s="599"/>
      <c r="I260" s="599"/>
    </row>
    <row r="261" spans="4:9">
      <c r="D261" s="599"/>
      <c r="E261" s="599"/>
      <c r="F261" s="599"/>
      <c r="G261" s="599"/>
      <c r="H261" s="599"/>
      <c r="I261" s="599"/>
    </row>
    <row r="262" spans="4:9">
      <c r="D262" s="599"/>
      <c r="E262" s="599"/>
      <c r="F262" s="599"/>
      <c r="G262" s="599"/>
      <c r="H262" s="599"/>
      <c r="I262" s="599"/>
    </row>
    <row r="263" spans="4:9">
      <c r="D263" s="599"/>
      <c r="E263" s="599"/>
      <c r="F263" s="599"/>
      <c r="G263" s="599"/>
      <c r="H263" s="599"/>
      <c r="I263" s="599"/>
    </row>
    <row r="264" spans="4:9">
      <c r="D264" s="599"/>
      <c r="E264" s="599"/>
      <c r="F264" s="599"/>
      <c r="G264" s="599"/>
      <c r="H264" s="599"/>
      <c r="I264" s="599"/>
    </row>
  </sheetData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7A57EBC8-3510-4133-8C38-EF0B59AF7EE7}">
      <formula1>0</formula1>
      <formula2>9999999999999990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25"/>
  <cols>
    <col min="1" max="1" width="11.3984375" customWidth="1"/>
    <col min="2" max="2" width="52" customWidth="1"/>
    <col min="3" max="3" width="20.86328125" customWidth="1"/>
    <col min="4" max="4" width="23.73046875" customWidth="1"/>
    <col min="5" max="5" width="19.265625" customWidth="1"/>
    <col min="6" max="6" width="52.265625" customWidth="1"/>
    <col min="7" max="7" width="14.597656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4">
      <c r="A2" s="354" t="str">
        <f>CONCATENATE("на информацията, въведена в справките на ",UPPER(pdeName))</f>
        <v>на информацията, въведена в справките на "СПИДИ"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4">
      <c r="A3" s="354" t="str">
        <f>CONCATENATE("за периода от ",TEXT(startDate,"dd.mm.yyyy г.")," до ",TEXT(endDate,"dd.mm.yyyy г."))</f>
        <v>за периода от 01.01.2025 г. до 30.06.2025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278358</v>
      </c>
      <c r="D6" s="388">
        <f t="shared" ref="D6:D15" si="0">C6-E6</f>
        <v>0</v>
      </c>
      <c r="E6" s="363">
        <f>'1-Баланс'!G95</f>
        <v>278358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97094</v>
      </c>
      <c r="D7" s="388">
        <f t="shared" si="0"/>
        <v>91716</v>
      </c>
      <c r="E7" s="363">
        <f>'1-Баланс'!G18</f>
        <v>5378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22417</v>
      </c>
      <c r="D8" s="388">
        <f t="shared" si="0"/>
        <v>0</v>
      </c>
      <c r="E8" s="363">
        <f>ABS('2-Отчет за доходите'!C44)-ABS('2-Отчет за доходите'!G44)</f>
        <v>22417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37313</v>
      </c>
      <c r="D9" s="388">
        <f t="shared" si="0"/>
        <v>165</v>
      </c>
      <c r="E9" s="363">
        <f>'3-Отчет за паричния поток'!C45</f>
        <v>37148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32793</v>
      </c>
      <c r="D10" s="388">
        <f t="shared" si="0"/>
        <v>0</v>
      </c>
      <c r="E10" s="363">
        <f>'3-Отчет за паричния поток'!C46</f>
        <v>32793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97094</v>
      </c>
      <c r="D11" s="388">
        <f t="shared" si="0"/>
        <v>0</v>
      </c>
      <c r="E11" s="363">
        <f>'4-Отчет за собствения капитал'!L34</f>
        <v>97094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8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8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8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8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4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25"/>
  <cols>
    <col min="1" max="1" width="4.265625" customWidth="1"/>
    <col min="2" max="2" width="31.1328125" bestFit="1" customWidth="1"/>
    <col min="3" max="3" width="40" bestFit="1" customWidth="1"/>
    <col min="4" max="5" width="18.597656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0.7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8.5820495543781197E-2</v>
      </c>
      <c r="E3" s="385"/>
    </row>
    <row r="4" spans="1:6" ht="30.7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0.23087935402805529</v>
      </c>
    </row>
    <row r="5" spans="1:6" ht="30.7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0.12367044752405332</v>
      </c>
    </row>
    <row r="6" spans="1:6" ht="30.7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8.0532982705724288E-2</v>
      </c>
    </row>
    <row r="7" spans="1:6" ht="24" customHeight="1">
      <c r="A7" s="341" t="s">
        <v>820</v>
      </c>
      <c r="B7" s="339"/>
      <c r="C7" s="339"/>
      <c r="D7" s="340"/>
    </row>
    <row r="8" spans="1:6" ht="30.7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1.1097718211892442</v>
      </c>
      <c r="F8" s="385"/>
    </row>
    <row r="9" spans="1:6" ht="24" customHeight="1">
      <c r="A9" s="341" t="s">
        <v>823</v>
      </c>
      <c r="B9" s="339"/>
      <c r="C9" s="339"/>
      <c r="D9" s="340"/>
    </row>
    <row r="10" spans="1:6" ht="30.75">
      <c r="A10" s="294">
        <v>6</v>
      </c>
      <c r="B10" s="292" t="s">
        <v>824</v>
      </c>
      <c r="C10" s="293" t="s">
        <v>825</v>
      </c>
      <c r="D10" s="337">
        <f>'1-Баланс'!C94/'1-Баланс'!G79</f>
        <v>0.99172914963931635</v>
      </c>
    </row>
    <row r="11" spans="1:6" ht="61.5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0.97997583596887106</v>
      </c>
    </row>
    <row r="12" spans="1:6" ht="46.1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0.29132760029849686</v>
      </c>
    </row>
    <row r="13" spans="1:6" ht="30.75">
      <c r="A13" s="294">
        <v>9</v>
      </c>
      <c r="B13" s="292" t="s">
        <v>830</v>
      </c>
      <c r="C13" s="293" t="s">
        <v>831</v>
      </c>
      <c r="D13" s="337">
        <f>'1-Баланс'!C92/'1-Баланс'!G79</f>
        <v>0.29132760029849686</v>
      </c>
      <c r="F13" s="385"/>
    </row>
    <row r="14" spans="1:6" ht="24" customHeight="1">
      <c r="A14" s="341" t="s">
        <v>832</v>
      </c>
      <c r="B14" s="339"/>
      <c r="C14" s="339"/>
      <c r="D14" s="340"/>
    </row>
    <row r="15" spans="1:6" ht="30.7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1.5861164411843287</v>
      </c>
    </row>
    <row r="16" spans="1:6" ht="30.7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0.93838869369660649</v>
      </c>
    </row>
    <row r="17" spans="1:5" ht="24" customHeight="1">
      <c r="A17" s="341" t="s">
        <v>836</v>
      </c>
      <c r="B17" s="339"/>
      <c r="C17" s="339"/>
      <c r="D17" s="340"/>
    </row>
    <row r="18" spans="1:5" ht="30.7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0.41436963943206628</v>
      </c>
    </row>
    <row r="19" spans="1:5" ht="30.75">
      <c r="A19" s="294">
        <v>13</v>
      </c>
      <c r="B19" s="292" t="s">
        <v>839</v>
      </c>
      <c r="C19" s="293" t="s">
        <v>840</v>
      </c>
      <c r="D19" s="337">
        <f>D4/D5</f>
        <v>1.8668918779739221</v>
      </c>
    </row>
    <row r="20" spans="1:5" ht="30.75">
      <c r="A20" s="294">
        <v>14</v>
      </c>
      <c r="B20" s="292" t="s">
        <v>841</v>
      </c>
      <c r="C20" s="293" t="s">
        <v>842</v>
      </c>
      <c r="D20" s="337">
        <f>D6/D5</f>
        <v>0.65119019392293376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26969</v>
      </c>
      <c r="E21" s="382"/>
    </row>
    <row r="22" spans="1:5" ht="46.15">
      <c r="A22" s="294">
        <v>16</v>
      </c>
      <c r="B22" s="292" t="s">
        <v>845</v>
      </c>
      <c r="C22" s="293" t="s">
        <v>846</v>
      </c>
      <c r="D22" s="342">
        <f>D21/'1-Баланс'!G37</f>
        <v>0.27776175664819658</v>
      </c>
    </row>
    <row r="23" spans="1:5" ht="30.7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0.18711161727725081</v>
      </c>
    </row>
    <row r="24" spans="1:5" ht="30.7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3.7022875816993466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328125" defaultRowHeight="15.4"/>
  <cols>
    <col min="1" max="1" width="16.59765625" style="68" bestFit="1" customWidth="1"/>
    <col min="2" max="2" width="12.1328125" style="68" bestFit="1" customWidth="1"/>
    <col min="3" max="3" width="14.265625" style="68" customWidth="1"/>
    <col min="4" max="4" width="14.1328125" style="68" bestFit="1" customWidth="1"/>
    <col min="5" max="5" width="16.73046875" style="68" bestFit="1" customWidth="1"/>
    <col min="6" max="6" width="53.1328125" style="68" customWidth="1"/>
    <col min="7" max="7" width="16" style="68" bestFit="1" customWidth="1"/>
    <col min="8" max="8" width="15.73046875" style="68" customWidth="1"/>
    <col min="9" max="16384" width="9.13281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"Спиди" АД</v>
      </c>
      <c r="B3" s="390" t="str">
        <f t="shared" ref="B3:B34" si="1">pdeBulstat</f>
        <v>131371780</v>
      </c>
      <c r="C3" s="394">
        <f t="shared" ref="C3:C34" si="2">endDate</f>
        <v>45838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0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"Спиди" АД</v>
      </c>
      <c r="B4" s="390" t="str">
        <f t="shared" si="1"/>
        <v>131371780</v>
      </c>
      <c r="C4" s="394">
        <f t="shared" si="2"/>
        <v>45838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63496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"Спиди" АД</v>
      </c>
      <c r="B5" s="390" t="str">
        <f t="shared" si="1"/>
        <v>131371780</v>
      </c>
      <c r="C5" s="394">
        <f t="shared" si="2"/>
        <v>45838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14354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"Спиди" АД</v>
      </c>
      <c r="B6" s="390" t="str">
        <f t="shared" si="1"/>
        <v>131371780</v>
      </c>
      <c r="C6" s="394">
        <f t="shared" si="2"/>
        <v>45838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"Спиди" АД</v>
      </c>
      <c r="B7" s="390" t="str">
        <f t="shared" si="1"/>
        <v>131371780</v>
      </c>
      <c r="C7" s="394">
        <f t="shared" si="2"/>
        <v>45838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34420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"Спиди" АД</v>
      </c>
      <c r="B8" s="390" t="str">
        <f t="shared" si="1"/>
        <v>131371780</v>
      </c>
      <c r="C8" s="394">
        <f t="shared" si="2"/>
        <v>45838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0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"Спиди" АД</v>
      </c>
      <c r="B9" s="390" t="str">
        <f t="shared" si="1"/>
        <v>131371780</v>
      </c>
      <c r="C9" s="394">
        <f t="shared" si="2"/>
        <v>45838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0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"Спиди" АД</v>
      </c>
      <c r="B10" s="390" t="str">
        <f t="shared" si="1"/>
        <v>131371780</v>
      </c>
      <c r="C10" s="394">
        <f t="shared" si="2"/>
        <v>45838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23325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"Спиди" АД</v>
      </c>
      <c r="B11" s="390" t="str">
        <f t="shared" si="1"/>
        <v>131371780</v>
      </c>
      <c r="C11" s="394">
        <f t="shared" si="2"/>
        <v>45838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135595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"Спиди" АД</v>
      </c>
      <c r="B12" s="390" t="str">
        <f t="shared" si="1"/>
        <v>131371780</v>
      </c>
      <c r="C12" s="394">
        <f t="shared" si="2"/>
        <v>45838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0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"Спиди" АД</v>
      </c>
      <c r="B13" s="390" t="str">
        <f t="shared" si="1"/>
        <v>131371780</v>
      </c>
      <c r="C13" s="394">
        <f t="shared" si="2"/>
        <v>45838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"Спиди" АД</v>
      </c>
      <c r="B14" s="390" t="str">
        <f t="shared" si="1"/>
        <v>131371780</v>
      </c>
      <c r="C14" s="394">
        <f t="shared" si="2"/>
        <v>45838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4423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"Спиди" АД</v>
      </c>
      <c r="B15" s="390" t="str">
        <f t="shared" si="1"/>
        <v>131371780</v>
      </c>
      <c r="C15" s="394">
        <f t="shared" si="2"/>
        <v>45838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4944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"Спиди" АД</v>
      </c>
      <c r="B16" s="390" t="str">
        <f t="shared" si="1"/>
        <v>131371780</v>
      </c>
      <c r="C16" s="394">
        <f t="shared" si="2"/>
        <v>45838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"Спиди" АД</v>
      </c>
      <c r="B17" s="390" t="str">
        <f t="shared" si="1"/>
        <v>131371780</v>
      </c>
      <c r="C17" s="394">
        <f t="shared" si="2"/>
        <v>45838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18399</v>
      </c>
    </row>
    <row r="18" spans="1:8">
      <c r="A18" s="390" t="str">
        <f t="shared" si="0"/>
        <v>"Спиди" АД</v>
      </c>
      <c r="B18" s="390" t="str">
        <f t="shared" si="1"/>
        <v>131371780</v>
      </c>
      <c r="C18" s="394">
        <f t="shared" si="2"/>
        <v>45838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27766</v>
      </c>
    </row>
    <row r="19" spans="1:8">
      <c r="A19" s="390" t="str">
        <f t="shared" si="0"/>
        <v>"Спиди" АД</v>
      </c>
      <c r="B19" s="390" t="str">
        <f t="shared" si="1"/>
        <v>131371780</v>
      </c>
      <c r="C19" s="394">
        <f t="shared" si="2"/>
        <v>45838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0</v>
      </c>
    </row>
    <row r="20" spans="1:8">
      <c r="A20" s="390" t="str">
        <f t="shared" si="0"/>
        <v>"Спиди" АД</v>
      </c>
      <c r="B20" s="390" t="str">
        <f t="shared" si="1"/>
        <v>131371780</v>
      </c>
      <c r="C20" s="394">
        <f t="shared" si="2"/>
        <v>45838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"Спиди" АД</v>
      </c>
      <c r="B21" s="390" t="str">
        <f t="shared" si="1"/>
        <v>131371780</v>
      </c>
      <c r="C21" s="394">
        <f t="shared" si="2"/>
        <v>45838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0</v>
      </c>
    </row>
    <row r="22" spans="1:8">
      <c r="A22" s="390" t="str">
        <f t="shared" si="0"/>
        <v>"Спиди" АД</v>
      </c>
      <c r="B22" s="390" t="str">
        <f t="shared" si="1"/>
        <v>131371780</v>
      </c>
      <c r="C22" s="394">
        <f t="shared" si="2"/>
        <v>45838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0</v>
      </c>
    </row>
    <row r="23" spans="1:8">
      <c r="A23" s="390" t="str">
        <f t="shared" si="0"/>
        <v>"Спиди" АД</v>
      </c>
      <c r="B23" s="390" t="str">
        <f t="shared" si="1"/>
        <v>131371780</v>
      </c>
      <c r="C23" s="394">
        <f t="shared" si="2"/>
        <v>45838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>"Спиди" АД</v>
      </c>
      <c r="B24" s="390" t="str">
        <f t="shared" si="1"/>
        <v>131371780</v>
      </c>
      <c r="C24" s="394">
        <f t="shared" si="2"/>
        <v>45838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>"Спиди" АД</v>
      </c>
      <c r="B25" s="390" t="str">
        <f t="shared" si="1"/>
        <v>131371780</v>
      </c>
      <c r="C25" s="394">
        <f t="shared" si="2"/>
        <v>45838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0</v>
      </c>
    </row>
    <row r="26" spans="1:8">
      <c r="A26" s="390" t="str">
        <f t="shared" si="0"/>
        <v>"Спиди" АД</v>
      </c>
      <c r="B26" s="390" t="str">
        <f t="shared" si="1"/>
        <v>131371780</v>
      </c>
      <c r="C26" s="394">
        <f t="shared" si="2"/>
        <v>45838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>"Спиди" АД</v>
      </c>
      <c r="B27" s="390" t="str">
        <f t="shared" si="1"/>
        <v>131371780</v>
      </c>
      <c r="C27" s="394">
        <f t="shared" si="2"/>
        <v>45838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"Спиди" АД</v>
      </c>
      <c r="B28" s="390" t="str">
        <f t="shared" si="1"/>
        <v>131371780</v>
      </c>
      <c r="C28" s="394">
        <f t="shared" si="2"/>
        <v>45838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"Спиди" АД</v>
      </c>
      <c r="B29" s="390" t="str">
        <f t="shared" si="1"/>
        <v>131371780</v>
      </c>
      <c r="C29" s="394">
        <f t="shared" si="2"/>
        <v>45838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"Спиди" АД</v>
      </c>
      <c r="B30" s="390" t="str">
        <f t="shared" si="1"/>
        <v>131371780</v>
      </c>
      <c r="C30" s="394">
        <f t="shared" si="2"/>
        <v>45838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"Спиди" АД</v>
      </c>
      <c r="B31" s="390" t="str">
        <f t="shared" si="1"/>
        <v>131371780</v>
      </c>
      <c r="C31" s="394">
        <f t="shared" si="2"/>
        <v>45838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"Спиди" АД</v>
      </c>
      <c r="B32" s="390" t="str">
        <f t="shared" si="1"/>
        <v>131371780</v>
      </c>
      <c r="C32" s="394">
        <f t="shared" si="2"/>
        <v>45838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>"Спиди" АД</v>
      </c>
      <c r="B33" s="390" t="str">
        <f t="shared" si="1"/>
        <v>131371780</v>
      </c>
      <c r="C33" s="394">
        <f t="shared" si="2"/>
        <v>45838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0</v>
      </c>
    </row>
    <row r="34" spans="1:8">
      <c r="A34" s="390" t="str">
        <f t="shared" si="0"/>
        <v>"Спиди" АД</v>
      </c>
      <c r="B34" s="390" t="str">
        <f t="shared" si="1"/>
        <v>131371780</v>
      </c>
      <c r="C34" s="394">
        <f t="shared" si="2"/>
        <v>45838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"Спиди" АД</v>
      </c>
      <c r="B35" s="390" t="str">
        <f t="shared" ref="B35:B66" si="4">pdeBulstat</f>
        <v>131371780</v>
      </c>
      <c r="C35" s="394">
        <f t="shared" ref="C35:C66" si="5">endDate</f>
        <v>45838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"Спиди" АД</v>
      </c>
      <c r="B36" s="390" t="str">
        <f t="shared" si="4"/>
        <v>131371780</v>
      </c>
      <c r="C36" s="394">
        <f t="shared" si="5"/>
        <v>45838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"Спиди" АД</v>
      </c>
      <c r="B37" s="390" t="str">
        <f t="shared" si="4"/>
        <v>131371780</v>
      </c>
      <c r="C37" s="394">
        <f t="shared" si="5"/>
        <v>45838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2420</v>
      </c>
    </row>
    <row r="38" spans="1:8">
      <c r="A38" s="390" t="str">
        <f t="shared" si="3"/>
        <v>"Спиди" АД</v>
      </c>
      <c r="B38" s="390" t="str">
        <f t="shared" si="4"/>
        <v>131371780</v>
      </c>
      <c r="C38" s="394">
        <f t="shared" si="5"/>
        <v>45838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2420</v>
      </c>
    </row>
    <row r="39" spans="1:8">
      <c r="A39" s="390" t="str">
        <f t="shared" si="3"/>
        <v>"Спиди" АД</v>
      </c>
      <c r="B39" s="390" t="str">
        <f t="shared" si="4"/>
        <v>131371780</v>
      </c>
      <c r="C39" s="394">
        <f t="shared" si="5"/>
        <v>45838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"Спиди" АД</v>
      </c>
      <c r="B40" s="390" t="str">
        <f t="shared" si="4"/>
        <v>131371780</v>
      </c>
      <c r="C40" s="394">
        <f t="shared" si="5"/>
        <v>45838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944</v>
      </c>
    </row>
    <row r="41" spans="1:8">
      <c r="A41" s="390" t="str">
        <f t="shared" si="3"/>
        <v>"Спиди" АД</v>
      </c>
      <c r="B41" s="390" t="str">
        <f t="shared" si="4"/>
        <v>131371780</v>
      </c>
      <c r="C41" s="394">
        <f t="shared" si="5"/>
        <v>45838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166725</v>
      </c>
    </row>
    <row r="42" spans="1:8">
      <c r="A42" s="390" t="str">
        <f t="shared" si="3"/>
        <v>"Спиди" АД</v>
      </c>
      <c r="B42" s="390" t="str">
        <f t="shared" si="4"/>
        <v>131371780</v>
      </c>
      <c r="C42" s="394">
        <f t="shared" si="5"/>
        <v>45838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1323</v>
      </c>
    </row>
    <row r="43" spans="1:8">
      <c r="A43" s="390" t="str">
        <f t="shared" si="3"/>
        <v>"Спиди" АД</v>
      </c>
      <c r="B43" s="390" t="str">
        <f t="shared" si="4"/>
        <v>131371780</v>
      </c>
      <c r="C43" s="394">
        <f t="shared" si="5"/>
        <v>45838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0</v>
      </c>
    </row>
    <row r="44" spans="1:8">
      <c r="A44" s="390" t="str">
        <f t="shared" si="3"/>
        <v>"Спиди" АД</v>
      </c>
      <c r="B44" s="390" t="str">
        <f t="shared" si="4"/>
        <v>131371780</v>
      </c>
      <c r="C44" s="394">
        <f t="shared" si="5"/>
        <v>45838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0</v>
      </c>
    </row>
    <row r="45" spans="1:8">
      <c r="A45" s="390" t="str">
        <f t="shared" si="3"/>
        <v>"Спиди" АД</v>
      </c>
      <c r="B45" s="390" t="str">
        <f t="shared" si="4"/>
        <v>131371780</v>
      </c>
      <c r="C45" s="394">
        <f t="shared" si="5"/>
        <v>45838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0</v>
      </c>
    </row>
    <row r="46" spans="1:8">
      <c r="A46" s="390" t="str">
        <f t="shared" si="3"/>
        <v>"Спиди" АД</v>
      </c>
      <c r="B46" s="390" t="str">
        <f t="shared" si="4"/>
        <v>131371780</v>
      </c>
      <c r="C46" s="394">
        <f t="shared" si="5"/>
        <v>45838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>"Спиди" АД</v>
      </c>
      <c r="B47" s="390" t="str">
        <f t="shared" si="4"/>
        <v>131371780</v>
      </c>
      <c r="C47" s="394">
        <f t="shared" si="5"/>
        <v>45838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>"Спиди" АД</v>
      </c>
      <c r="B48" s="390" t="str">
        <f t="shared" si="4"/>
        <v>131371780</v>
      </c>
      <c r="C48" s="394">
        <f t="shared" si="5"/>
        <v>45838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1323</v>
      </c>
    </row>
    <row r="49" spans="1:8">
      <c r="A49" s="390" t="str">
        <f t="shared" si="3"/>
        <v>"Спиди" АД</v>
      </c>
      <c r="B49" s="390" t="str">
        <f t="shared" si="4"/>
        <v>131371780</v>
      </c>
      <c r="C49" s="394">
        <f t="shared" si="5"/>
        <v>45838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27350</v>
      </c>
    </row>
    <row r="50" spans="1:8">
      <c r="A50" s="390" t="str">
        <f t="shared" si="3"/>
        <v>"Спиди" АД</v>
      </c>
      <c r="B50" s="390" t="str">
        <f t="shared" si="4"/>
        <v>131371780</v>
      </c>
      <c r="C50" s="394">
        <f t="shared" si="5"/>
        <v>45838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44805</v>
      </c>
    </row>
    <row r="51" spans="1:8">
      <c r="A51" s="390" t="str">
        <f t="shared" si="3"/>
        <v>"Спиди" АД</v>
      </c>
      <c r="B51" s="390" t="str">
        <f t="shared" si="4"/>
        <v>131371780</v>
      </c>
      <c r="C51" s="394">
        <f t="shared" si="5"/>
        <v>45838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0</v>
      </c>
    </row>
    <row r="52" spans="1:8">
      <c r="A52" s="390" t="str">
        <f t="shared" si="3"/>
        <v>"Спиди" АД</v>
      </c>
      <c r="B52" s="390" t="str">
        <f t="shared" si="4"/>
        <v>131371780</v>
      </c>
      <c r="C52" s="394">
        <f t="shared" si="5"/>
        <v>45838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0</v>
      </c>
    </row>
    <row r="53" spans="1:8">
      <c r="A53" s="390" t="str">
        <f t="shared" si="3"/>
        <v>"Спиди" АД</v>
      </c>
      <c r="B53" s="390" t="str">
        <f t="shared" si="4"/>
        <v>131371780</v>
      </c>
      <c r="C53" s="394">
        <f t="shared" si="5"/>
        <v>45838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0</v>
      </c>
    </row>
    <row r="54" spans="1:8">
      <c r="A54" s="390" t="str">
        <f t="shared" si="3"/>
        <v>"Спиди" АД</v>
      </c>
      <c r="B54" s="390" t="str">
        <f t="shared" si="4"/>
        <v>131371780</v>
      </c>
      <c r="C54" s="394">
        <f t="shared" si="5"/>
        <v>45838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940</v>
      </c>
    </row>
    <row r="55" spans="1:8">
      <c r="A55" s="390" t="str">
        <f t="shared" si="3"/>
        <v>"Спиди" АД</v>
      </c>
      <c r="B55" s="390" t="str">
        <f t="shared" si="4"/>
        <v>131371780</v>
      </c>
      <c r="C55" s="394">
        <f t="shared" si="5"/>
        <v>45838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"Спиди" АД</v>
      </c>
      <c r="B56" s="390" t="str">
        <f t="shared" si="4"/>
        <v>131371780</v>
      </c>
      <c r="C56" s="394">
        <f t="shared" si="5"/>
        <v>45838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4422</v>
      </c>
    </row>
    <row r="57" spans="1:8">
      <c r="A57" s="390" t="str">
        <f t="shared" si="3"/>
        <v>"Спиди" АД</v>
      </c>
      <c r="B57" s="390" t="str">
        <f t="shared" si="4"/>
        <v>131371780</v>
      </c>
      <c r="C57" s="394">
        <f t="shared" si="5"/>
        <v>45838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77517</v>
      </c>
    </row>
    <row r="58" spans="1:8">
      <c r="A58" s="390" t="str">
        <f t="shared" si="3"/>
        <v>"Спиди" АД</v>
      </c>
      <c r="B58" s="390" t="str">
        <f t="shared" si="4"/>
        <v>131371780</v>
      </c>
      <c r="C58" s="394">
        <f t="shared" si="5"/>
        <v>45838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0</v>
      </c>
    </row>
    <row r="59" spans="1:8">
      <c r="A59" s="390" t="str">
        <f t="shared" si="3"/>
        <v>"Спиди" АД</v>
      </c>
      <c r="B59" s="390" t="str">
        <f t="shared" si="4"/>
        <v>131371780</v>
      </c>
      <c r="C59" s="394">
        <f t="shared" si="5"/>
        <v>45838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"Спиди" АД</v>
      </c>
      <c r="B60" s="390" t="str">
        <f t="shared" si="4"/>
        <v>131371780</v>
      </c>
      <c r="C60" s="394">
        <f t="shared" si="5"/>
        <v>45838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"Спиди" АД</v>
      </c>
      <c r="B61" s="390" t="str">
        <f t="shared" si="4"/>
        <v>131371780</v>
      </c>
      <c r="C61" s="394">
        <f t="shared" si="5"/>
        <v>45838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0</v>
      </c>
    </row>
    <row r="62" spans="1:8">
      <c r="A62" s="390" t="str">
        <f t="shared" si="3"/>
        <v>"Спиди" АД</v>
      </c>
      <c r="B62" s="390" t="str">
        <f t="shared" si="4"/>
        <v>131371780</v>
      </c>
      <c r="C62" s="394">
        <f t="shared" si="5"/>
        <v>45838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"Спиди" АД</v>
      </c>
      <c r="B63" s="390" t="str">
        <f t="shared" si="4"/>
        <v>131371780</v>
      </c>
      <c r="C63" s="394">
        <f t="shared" si="5"/>
        <v>45838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>"Спиди" АД</v>
      </c>
      <c r="B64" s="390" t="str">
        <f t="shared" si="4"/>
        <v>131371780</v>
      </c>
      <c r="C64" s="394">
        <f t="shared" si="5"/>
        <v>45838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0</v>
      </c>
    </row>
    <row r="65" spans="1:8">
      <c r="A65" s="390" t="str">
        <f t="shared" si="3"/>
        <v>"Спиди" АД</v>
      </c>
      <c r="B65" s="390" t="str">
        <f t="shared" si="4"/>
        <v>131371780</v>
      </c>
      <c r="C65" s="394">
        <f t="shared" si="5"/>
        <v>45838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24</v>
      </c>
    </row>
    <row r="66" spans="1:8">
      <c r="A66" s="390" t="str">
        <f t="shared" si="3"/>
        <v>"Спиди" АД</v>
      </c>
      <c r="B66" s="390" t="str">
        <f t="shared" si="4"/>
        <v>131371780</v>
      </c>
      <c r="C66" s="394">
        <f t="shared" si="5"/>
        <v>45838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32604</v>
      </c>
    </row>
    <row r="67" spans="1:8">
      <c r="A67" s="390" t="str">
        <f t="shared" ref="A67:A98" si="6">pdeName</f>
        <v>"Спиди" АД</v>
      </c>
      <c r="B67" s="390" t="str">
        <f t="shared" ref="B67:B98" si="7">pdeBulstat</f>
        <v>131371780</v>
      </c>
      <c r="C67" s="394">
        <f t="shared" ref="C67:C98" si="8">endDate</f>
        <v>45838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165</v>
      </c>
    </row>
    <row r="68" spans="1:8">
      <c r="A68" s="390" t="str">
        <f t="shared" si="6"/>
        <v>"Спиди" АД</v>
      </c>
      <c r="B68" s="390" t="str">
        <f t="shared" si="7"/>
        <v>131371780</v>
      </c>
      <c r="C68" s="394">
        <f t="shared" si="8"/>
        <v>45838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"Спиди" АД</v>
      </c>
      <c r="B69" s="390" t="str">
        <f t="shared" si="7"/>
        <v>131371780</v>
      </c>
      <c r="C69" s="394">
        <f t="shared" si="8"/>
        <v>45838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32793</v>
      </c>
    </row>
    <row r="70" spans="1:8">
      <c r="A70" s="390" t="str">
        <f t="shared" si="6"/>
        <v>"Спиди" АД</v>
      </c>
      <c r="B70" s="390" t="str">
        <f t="shared" si="7"/>
        <v>131371780</v>
      </c>
      <c r="C70" s="394">
        <f t="shared" si="8"/>
        <v>45838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0</v>
      </c>
    </row>
    <row r="71" spans="1:8">
      <c r="A71" s="390" t="str">
        <f t="shared" si="6"/>
        <v>"Спиди" АД</v>
      </c>
      <c r="B71" s="390" t="str">
        <f t="shared" si="7"/>
        <v>131371780</v>
      </c>
      <c r="C71" s="394">
        <f t="shared" si="8"/>
        <v>45838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111633</v>
      </c>
    </row>
    <row r="72" spans="1:8">
      <c r="A72" s="390" t="str">
        <f t="shared" si="6"/>
        <v>"Спиди" АД</v>
      </c>
      <c r="B72" s="390" t="str">
        <f t="shared" si="7"/>
        <v>131371780</v>
      </c>
      <c r="C72" s="394">
        <f t="shared" si="8"/>
        <v>45838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278358</v>
      </c>
    </row>
    <row r="73" spans="1:8">
      <c r="A73" s="390" t="str">
        <f t="shared" si="6"/>
        <v>"Спиди" АД</v>
      </c>
      <c r="B73" s="390" t="str">
        <f t="shared" si="7"/>
        <v>131371780</v>
      </c>
      <c r="C73" s="394">
        <f t="shared" si="8"/>
        <v>45838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5378</v>
      </c>
    </row>
    <row r="74" spans="1:8">
      <c r="A74" s="390" t="str">
        <f t="shared" si="6"/>
        <v>"Спиди" АД</v>
      </c>
      <c r="B74" s="390" t="str">
        <f t="shared" si="7"/>
        <v>131371780</v>
      </c>
      <c r="C74" s="394">
        <f t="shared" si="8"/>
        <v>45838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5378</v>
      </c>
    </row>
    <row r="75" spans="1:8">
      <c r="A75" s="390" t="str">
        <f t="shared" si="6"/>
        <v>"Спиди" АД</v>
      </c>
      <c r="B75" s="390" t="str">
        <f t="shared" si="7"/>
        <v>131371780</v>
      </c>
      <c r="C75" s="394">
        <f t="shared" si="8"/>
        <v>45838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"Спиди" АД</v>
      </c>
      <c r="B76" s="390" t="str">
        <f t="shared" si="7"/>
        <v>131371780</v>
      </c>
      <c r="C76" s="394">
        <f t="shared" si="8"/>
        <v>45838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"Спиди" АД</v>
      </c>
      <c r="B77" s="390" t="str">
        <f t="shared" si="7"/>
        <v>131371780</v>
      </c>
      <c r="C77" s="394">
        <f t="shared" si="8"/>
        <v>45838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"Спиди" АД</v>
      </c>
      <c r="B78" s="390" t="str">
        <f t="shared" si="7"/>
        <v>131371780</v>
      </c>
      <c r="C78" s="394">
        <f t="shared" si="8"/>
        <v>45838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"Спиди" АД</v>
      </c>
      <c r="B79" s="390" t="str">
        <f t="shared" si="7"/>
        <v>131371780</v>
      </c>
      <c r="C79" s="394">
        <f t="shared" si="8"/>
        <v>45838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5378</v>
      </c>
    </row>
    <row r="80" spans="1:8">
      <c r="A80" s="390" t="str">
        <f t="shared" si="6"/>
        <v>"Спиди" АД</v>
      </c>
      <c r="B80" s="390" t="str">
        <f t="shared" si="7"/>
        <v>131371780</v>
      </c>
      <c r="C80" s="394">
        <f t="shared" si="8"/>
        <v>45838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19565</v>
      </c>
    </row>
    <row r="81" spans="1:8">
      <c r="A81" s="390" t="str">
        <f t="shared" si="6"/>
        <v>"Спиди" АД</v>
      </c>
      <c r="B81" s="390" t="str">
        <f t="shared" si="7"/>
        <v>131371780</v>
      </c>
      <c r="C81" s="394">
        <f t="shared" si="8"/>
        <v>45838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>"Спиди" АД</v>
      </c>
      <c r="B82" s="390" t="str">
        <f t="shared" si="7"/>
        <v>131371780</v>
      </c>
      <c r="C82" s="394">
        <f t="shared" si="8"/>
        <v>45838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-1076</v>
      </c>
    </row>
    <row r="83" spans="1:8">
      <c r="A83" s="390" t="str">
        <f t="shared" si="6"/>
        <v>"Спиди" АД</v>
      </c>
      <c r="B83" s="390" t="str">
        <f t="shared" si="7"/>
        <v>131371780</v>
      </c>
      <c r="C83" s="394">
        <f t="shared" si="8"/>
        <v>45838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779</v>
      </c>
    </row>
    <row r="84" spans="1:8">
      <c r="A84" s="390" t="str">
        <f t="shared" si="6"/>
        <v>"Спиди" АД</v>
      </c>
      <c r="B84" s="390" t="str">
        <f t="shared" si="7"/>
        <v>131371780</v>
      </c>
      <c r="C84" s="394">
        <f t="shared" si="8"/>
        <v>45838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"Спиди" АД</v>
      </c>
      <c r="B85" s="390" t="str">
        <f t="shared" si="7"/>
        <v>131371780</v>
      </c>
      <c r="C85" s="394">
        <f t="shared" si="8"/>
        <v>45838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-1855</v>
      </c>
    </row>
    <row r="86" spans="1:8">
      <c r="A86" s="390" t="str">
        <f t="shared" si="6"/>
        <v>"Спиди" АД</v>
      </c>
      <c r="B86" s="390" t="str">
        <f t="shared" si="7"/>
        <v>131371780</v>
      </c>
      <c r="C86" s="394">
        <f t="shared" si="8"/>
        <v>45838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18489</v>
      </c>
    </row>
    <row r="87" spans="1:8">
      <c r="A87" s="390" t="str">
        <f t="shared" si="6"/>
        <v>"Спиди" АД</v>
      </c>
      <c r="B87" s="390" t="str">
        <f t="shared" si="7"/>
        <v>131371780</v>
      </c>
      <c r="C87" s="394">
        <f t="shared" si="8"/>
        <v>45838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50810</v>
      </c>
    </row>
    <row r="88" spans="1:8">
      <c r="A88" s="390" t="str">
        <f t="shared" si="6"/>
        <v>"Спиди" АД</v>
      </c>
      <c r="B88" s="390" t="str">
        <f t="shared" si="7"/>
        <v>131371780</v>
      </c>
      <c r="C88" s="394">
        <f t="shared" si="8"/>
        <v>45838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50810</v>
      </c>
    </row>
    <row r="89" spans="1:8">
      <c r="A89" s="390" t="str">
        <f t="shared" si="6"/>
        <v>"Спиди" АД</v>
      </c>
      <c r="B89" s="390" t="str">
        <f t="shared" si="7"/>
        <v>131371780</v>
      </c>
      <c r="C89" s="394">
        <f t="shared" si="8"/>
        <v>45838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0</v>
      </c>
    </row>
    <row r="90" spans="1:8">
      <c r="A90" s="390" t="str">
        <f t="shared" si="6"/>
        <v>"Спиди" АД</v>
      </c>
      <c r="B90" s="390" t="str">
        <f t="shared" si="7"/>
        <v>131371780</v>
      </c>
      <c r="C90" s="394">
        <f t="shared" si="8"/>
        <v>45838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"Спиди" АД</v>
      </c>
      <c r="B91" s="390" t="str">
        <f t="shared" si="7"/>
        <v>131371780</v>
      </c>
      <c r="C91" s="394">
        <f t="shared" si="8"/>
        <v>45838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22417</v>
      </c>
    </row>
    <row r="92" spans="1:8">
      <c r="A92" s="390" t="str">
        <f t="shared" si="6"/>
        <v>"Спиди" АД</v>
      </c>
      <c r="B92" s="390" t="str">
        <f t="shared" si="7"/>
        <v>131371780</v>
      </c>
      <c r="C92" s="394">
        <f t="shared" si="8"/>
        <v>45838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0</v>
      </c>
    </row>
    <row r="93" spans="1:8">
      <c r="A93" s="390" t="str">
        <f t="shared" si="6"/>
        <v>"Спиди" АД</v>
      </c>
      <c r="B93" s="390" t="str">
        <f t="shared" si="7"/>
        <v>131371780</v>
      </c>
      <c r="C93" s="394">
        <f t="shared" si="8"/>
        <v>45838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73227</v>
      </c>
    </row>
    <row r="94" spans="1:8">
      <c r="A94" s="390" t="str">
        <f t="shared" si="6"/>
        <v>"Спиди" АД</v>
      </c>
      <c r="B94" s="390" t="str">
        <f t="shared" si="7"/>
        <v>131371780</v>
      </c>
      <c r="C94" s="394">
        <f t="shared" si="8"/>
        <v>45838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97094</v>
      </c>
    </row>
    <row r="95" spans="1:8">
      <c r="A95" s="390" t="str">
        <f t="shared" si="6"/>
        <v>"Спиди" АД</v>
      </c>
      <c r="B95" s="390" t="str">
        <f t="shared" si="7"/>
        <v>131371780</v>
      </c>
      <c r="C95" s="394">
        <f t="shared" si="8"/>
        <v>45838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0</v>
      </c>
    </row>
    <row r="96" spans="1:8">
      <c r="A96" s="390" t="str">
        <f t="shared" si="6"/>
        <v>"Спиди" АД</v>
      </c>
      <c r="B96" s="390" t="str">
        <f t="shared" si="7"/>
        <v>131371780</v>
      </c>
      <c r="C96" s="394">
        <f t="shared" si="8"/>
        <v>45838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"Спиди" АД</v>
      </c>
      <c r="B97" s="390" t="str">
        <f t="shared" si="7"/>
        <v>131371780</v>
      </c>
      <c r="C97" s="394">
        <f t="shared" si="8"/>
        <v>45838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68043</v>
      </c>
    </row>
    <row r="98" spans="1:8">
      <c r="A98" s="390" t="str">
        <f t="shared" si="6"/>
        <v>"Спиди" АД</v>
      </c>
      <c r="B98" s="390" t="str">
        <f t="shared" si="7"/>
        <v>131371780</v>
      </c>
      <c r="C98" s="394">
        <f t="shared" si="8"/>
        <v>45838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"Спиди" АД</v>
      </c>
      <c r="B99" s="390" t="str">
        <f t="shared" ref="B99:B125" si="10">pdeBulstat</f>
        <v>131371780</v>
      </c>
      <c r="C99" s="394">
        <f t="shared" ref="C99:C125" si="11">endDate</f>
        <v>45838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"Спиди" АД</v>
      </c>
      <c r="B100" s="390" t="str">
        <f t="shared" si="10"/>
        <v>131371780</v>
      </c>
      <c r="C100" s="394">
        <f t="shared" si="11"/>
        <v>45838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0</v>
      </c>
    </row>
    <row r="101" spans="1:8">
      <c r="A101" s="390" t="str">
        <f t="shared" si="9"/>
        <v>"Спиди" АД</v>
      </c>
      <c r="B101" s="390" t="str">
        <f t="shared" si="10"/>
        <v>131371780</v>
      </c>
      <c r="C101" s="394">
        <f t="shared" si="11"/>
        <v>45838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613</v>
      </c>
    </row>
    <row r="102" spans="1:8">
      <c r="A102" s="390" t="str">
        <f t="shared" si="9"/>
        <v>"Спиди" АД</v>
      </c>
      <c r="B102" s="390" t="str">
        <f t="shared" si="10"/>
        <v>131371780</v>
      </c>
      <c r="C102" s="394">
        <f t="shared" si="11"/>
        <v>45838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68656</v>
      </c>
    </row>
    <row r="103" spans="1:8">
      <c r="A103" s="390" t="str">
        <f t="shared" si="9"/>
        <v>"Спиди" АД</v>
      </c>
      <c r="B103" s="390" t="str">
        <f t="shared" si="10"/>
        <v>131371780</v>
      </c>
      <c r="C103" s="394">
        <f t="shared" si="11"/>
        <v>45838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0</v>
      </c>
    </row>
    <row r="104" spans="1:8">
      <c r="A104" s="390" t="str">
        <f t="shared" si="9"/>
        <v>"Спиди" АД</v>
      </c>
      <c r="B104" s="390" t="str">
        <f t="shared" si="10"/>
        <v>131371780</v>
      </c>
      <c r="C104" s="394">
        <f t="shared" si="11"/>
        <v>45838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"Спиди" АД</v>
      </c>
      <c r="B105" s="390" t="str">
        <f t="shared" si="10"/>
        <v>131371780</v>
      </c>
      <c r="C105" s="394">
        <f t="shared" si="11"/>
        <v>45838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44</v>
      </c>
    </row>
    <row r="106" spans="1:8">
      <c r="A106" s="390" t="str">
        <f t="shared" si="9"/>
        <v>"Спиди" АД</v>
      </c>
      <c r="B106" s="390" t="str">
        <f t="shared" si="10"/>
        <v>131371780</v>
      </c>
      <c r="C106" s="394">
        <f t="shared" si="11"/>
        <v>45838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0</v>
      </c>
    </row>
    <row r="107" spans="1:8">
      <c r="A107" s="390" t="str">
        <f t="shared" si="9"/>
        <v>"Спиди" АД</v>
      </c>
      <c r="B107" s="390" t="str">
        <f t="shared" si="10"/>
        <v>131371780</v>
      </c>
      <c r="C107" s="394">
        <f t="shared" si="11"/>
        <v>45838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68700</v>
      </c>
    </row>
    <row r="108" spans="1:8">
      <c r="A108" s="390" t="str">
        <f t="shared" si="9"/>
        <v>"Спиди" АД</v>
      </c>
      <c r="B108" s="390" t="str">
        <f t="shared" si="10"/>
        <v>131371780</v>
      </c>
      <c r="C108" s="394">
        <f t="shared" si="11"/>
        <v>45838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28471</v>
      </c>
    </row>
    <row r="109" spans="1:8">
      <c r="A109" s="390" t="str">
        <f t="shared" si="9"/>
        <v>"Спиди" АД</v>
      </c>
      <c r="B109" s="390" t="str">
        <f t="shared" si="10"/>
        <v>131371780</v>
      </c>
      <c r="C109" s="394">
        <f t="shared" si="11"/>
        <v>45838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0</v>
      </c>
    </row>
    <row r="110" spans="1:8">
      <c r="A110" s="390" t="str">
        <f t="shared" si="9"/>
        <v>"Спиди" АД</v>
      </c>
      <c r="B110" s="390" t="str">
        <f t="shared" si="10"/>
        <v>131371780</v>
      </c>
      <c r="C110" s="394">
        <f t="shared" si="11"/>
        <v>45838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37676</v>
      </c>
    </row>
    <row r="111" spans="1:8">
      <c r="A111" s="390" t="str">
        <f t="shared" si="9"/>
        <v>"Спиди" АД</v>
      </c>
      <c r="B111" s="390" t="str">
        <f t="shared" si="10"/>
        <v>131371780</v>
      </c>
      <c r="C111" s="394">
        <f t="shared" si="11"/>
        <v>45838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474</v>
      </c>
    </row>
    <row r="112" spans="1:8">
      <c r="A112" s="390" t="str">
        <f t="shared" si="9"/>
        <v>"Спиди" АД</v>
      </c>
      <c r="B112" s="390" t="str">
        <f t="shared" si="10"/>
        <v>131371780</v>
      </c>
      <c r="C112" s="394">
        <f t="shared" si="11"/>
        <v>45838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0</v>
      </c>
    </row>
    <row r="113" spans="1:8">
      <c r="A113" s="390" t="str">
        <f t="shared" si="9"/>
        <v>"Спиди" АД</v>
      </c>
      <c r="B113" s="390" t="str">
        <f t="shared" si="10"/>
        <v>131371780</v>
      </c>
      <c r="C113" s="394">
        <f t="shared" si="11"/>
        <v>45838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18901</v>
      </c>
    </row>
    <row r="114" spans="1:8">
      <c r="A114" s="390" t="str">
        <f t="shared" si="9"/>
        <v>"Спиди" АД</v>
      </c>
      <c r="B114" s="390" t="str">
        <f t="shared" si="10"/>
        <v>131371780</v>
      </c>
      <c r="C114" s="394">
        <f t="shared" si="11"/>
        <v>45838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0</v>
      </c>
    </row>
    <row r="115" spans="1:8">
      <c r="A115" s="390" t="str">
        <f t="shared" si="9"/>
        <v>"Спиди" АД</v>
      </c>
      <c r="B115" s="390" t="str">
        <f t="shared" si="10"/>
        <v>131371780</v>
      </c>
      <c r="C115" s="394">
        <f t="shared" si="11"/>
        <v>45838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10179</v>
      </c>
    </row>
    <row r="116" spans="1:8">
      <c r="A116" s="390" t="str">
        <f t="shared" si="9"/>
        <v>"Спиди" АД</v>
      </c>
      <c r="B116" s="390" t="str">
        <f t="shared" si="10"/>
        <v>131371780</v>
      </c>
      <c r="C116" s="394">
        <f t="shared" si="11"/>
        <v>45838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3100</v>
      </c>
    </row>
    <row r="117" spans="1:8">
      <c r="A117" s="390" t="str">
        <f t="shared" si="9"/>
        <v>"Спиди" АД</v>
      </c>
      <c r="B117" s="390" t="str">
        <f t="shared" si="10"/>
        <v>131371780</v>
      </c>
      <c r="C117" s="394">
        <f t="shared" si="11"/>
        <v>45838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5022</v>
      </c>
    </row>
    <row r="118" spans="1:8">
      <c r="A118" s="390" t="str">
        <f t="shared" si="9"/>
        <v>"Спиди" АД</v>
      </c>
      <c r="B118" s="390" t="str">
        <f t="shared" si="10"/>
        <v>131371780</v>
      </c>
      <c r="C118" s="394">
        <f t="shared" si="11"/>
        <v>45838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46417</v>
      </c>
    </row>
    <row r="119" spans="1:8">
      <c r="A119" s="390" t="str">
        <f t="shared" si="9"/>
        <v>"Спиди" АД</v>
      </c>
      <c r="B119" s="390" t="str">
        <f t="shared" si="10"/>
        <v>131371780</v>
      </c>
      <c r="C119" s="394">
        <f t="shared" si="11"/>
        <v>45838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"Спиди" АД</v>
      </c>
      <c r="B120" s="390" t="str">
        <f t="shared" si="10"/>
        <v>131371780</v>
      </c>
      <c r="C120" s="394">
        <f t="shared" si="11"/>
        <v>45838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112564</v>
      </c>
    </row>
    <row r="121" spans="1:8">
      <c r="A121" s="390" t="str">
        <f t="shared" si="9"/>
        <v>"Спиди" АД</v>
      </c>
      <c r="B121" s="390" t="str">
        <f t="shared" si="10"/>
        <v>131371780</v>
      </c>
      <c r="C121" s="394">
        <f t="shared" si="11"/>
        <v>45838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"Спиди" АД</v>
      </c>
      <c r="B122" s="390" t="str">
        <f t="shared" si="10"/>
        <v>131371780</v>
      </c>
      <c r="C122" s="394">
        <f t="shared" si="11"/>
        <v>45838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"Спиди" АД</v>
      </c>
      <c r="B123" s="390" t="str">
        <f t="shared" si="10"/>
        <v>131371780</v>
      </c>
      <c r="C123" s="394">
        <f t="shared" si="11"/>
        <v>45838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0</v>
      </c>
    </row>
    <row r="124" spans="1:8">
      <c r="A124" s="390" t="str">
        <f t="shared" si="9"/>
        <v>"Спиди" АД</v>
      </c>
      <c r="B124" s="390" t="str">
        <f t="shared" si="10"/>
        <v>131371780</v>
      </c>
      <c r="C124" s="394">
        <f t="shared" si="11"/>
        <v>45838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112564</v>
      </c>
    </row>
    <row r="125" spans="1:8">
      <c r="A125" s="390" t="str">
        <f t="shared" si="9"/>
        <v>"Спиди" АД</v>
      </c>
      <c r="B125" s="390" t="str">
        <f t="shared" si="10"/>
        <v>131371780</v>
      </c>
      <c r="C125" s="394">
        <f t="shared" si="11"/>
        <v>45838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278358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"Спиди" АД</v>
      </c>
      <c r="B127" s="390" t="str">
        <f t="shared" ref="B127:B158" si="13">pdeBulstat</f>
        <v>131371780</v>
      </c>
      <c r="C127" s="394">
        <f t="shared" ref="C127:C158" si="14">endDate</f>
        <v>45838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8388</v>
      </c>
    </row>
    <row r="128" spans="1:8">
      <c r="A128" s="390" t="str">
        <f t="shared" si="12"/>
        <v>"Спиди" АД</v>
      </c>
      <c r="B128" s="390" t="str">
        <f t="shared" si="13"/>
        <v>131371780</v>
      </c>
      <c r="C128" s="394">
        <f t="shared" si="14"/>
        <v>45838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143410</v>
      </c>
    </row>
    <row r="129" spans="1:8">
      <c r="A129" s="390" t="str">
        <f t="shared" si="12"/>
        <v>"Спиди" АД</v>
      </c>
      <c r="B129" s="390" t="str">
        <f t="shared" si="13"/>
        <v>131371780</v>
      </c>
      <c r="C129" s="394">
        <f t="shared" si="14"/>
        <v>45838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21991</v>
      </c>
    </row>
    <row r="130" spans="1:8">
      <c r="A130" s="390" t="str">
        <f t="shared" si="12"/>
        <v>"Спиди" АД</v>
      </c>
      <c r="B130" s="390" t="str">
        <f t="shared" si="13"/>
        <v>131371780</v>
      </c>
      <c r="C130" s="394">
        <f t="shared" si="14"/>
        <v>45838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48166</v>
      </c>
    </row>
    <row r="131" spans="1:8">
      <c r="A131" s="390" t="str">
        <f t="shared" si="12"/>
        <v>"Спиди" АД</v>
      </c>
      <c r="B131" s="390" t="str">
        <f t="shared" si="13"/>
        <v>131371780</v>
      </c>
      <c r="C131" s="394">
        <f t="shared" si="14"/>
        <v>45838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9940</v>
      </c>
    </row>
    <row r="132" spans="1:8">
      <c r="A132" s="390" t="str">
        <f t="shared" si="12"/>
        <v>"Спиди" АД</v>
      </c>
      <c r="B132" s="390" t="str">
        <f t="shared" si="13"/>
        <v>131371780</v>
      </c>
      <c r="C132" s="394">
        <f t="shared" si="14"/>
        <v>45838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0</v>
      </c>
    </row>
    <row r="133" spans="1:8">
      <c r="A133" s="390" t="str">
        <f t="shared" si="12"/>
        <v>"Спиди" АД</v>
      </c>
      <c r="B133" s="390" t="str">
        <f t="shared" si="13"/>
        <v>131371780</v>
      </c>
      <c r="C133" s="394">
        <f t="shared" si="14"/>
        <v>45838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0</v>
      </c>
    </row>
    <row r="134" spans="1:8">
      <c r="A134" s="390" t="str">
        <f t="shared" si="12"/>
        <v>"Спиди" АД</v>
      </c>
      <c r="B134" s="390" t="str">
        <f t="shared" si="13"/>
        <v>131371780</v>
      </c>
      <c r="C134" s="394">
        <f t="shared" si="14"/>
        <v>45838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2798</v>
      </c>
    </row>
    <row r="135" spans="1:8">
      <c r="A135" s="390" t="str">
        <f t="shared" si="12"/>
        <v>"Спиди" АД</v>
      </c>
      <c r="B135" s="390" t="str">
        <f t="shared" si="13"/>
        <v>131371780</v>
      </c>
      <c r="C135" s="394">
        <f t="shared" si="14"/>
        <v>45838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"Спиди" АД</v>
      </c>
      <c r="B136" s="390" t="str">
        <f t="shared" si="13"/>
        <v>131371780</v>
      </c>
      <c r="C136" s="394">
        <f t="shared" si="14"/>
        <v>45838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"Спиди" АД</v>
      </c>
      <c r="B137" s="390" t="str">
        <f t="shared" si="13"/>
        <v>131371780</v>
      </c>
      <c r="C137" s="394">
        <f t="shared" si="14"/>
        <v>45838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234693</v>
      </c>
    </row>
    <row r="138" spans="1:8">
      <c r="A138" s="390" t="str">
        <f t="shared" si="12"/>
        <v>"Спиди" АД</v>
      </c>
      <c r="B138" s="390" t="str">
        <f t="shared" si="13"/>
        <v>131371780</v>
      </c>
      <c r="C138" s="394">
        <f t="shared" si="14"/>
        <v>45838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1087</v>
      </c>
    </row>
    <row r="139" spans="1:8">
      <c r="A139" s="390" t="str">
        <f t="shared" si="12"/>
        <v>"Спиди" АД</v>
      </c>
      <c r="B139" s="390" t="str">
        <f t="shared" si="13"/>
        <v>131371780</v>
      </c>
      <c r="C139" s="394">
        <f t="shared" si="14"/>
        <v>45838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>"Спиди" АД</v>
      </c>
      <c r="B140" s="390" t="str">
        <f t="shared" si="13"/>
        <v>131371780</v>
      </c>
      <c r="C140" s="394">
        <f t="shared" si="14"/>
        <v>45838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"Спиди" АД</v>
      </c>
      <c r="B141" s="390" t="str">
        <f t="shared" si="13"/>
        <v>131371780</v>
      </c>
      <c r="C141" s="394">
        <f t="shared" si="14"/>
        <v>45838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0</v>
      </c>
    </row>
    <row r="142" spans="1:8">
      <c r="A142" s="390" t="str">
        <f t="shared" si="12"/>
        <v>"Спиди" АД</v>
      </c>
      <c r="B142" s="390" t="str">
        <f t="shared" si="13"/>
        <v>131371780</v>
      </c>
      <c r="C142" s="394">
        <f t="shared" si="14"/>
        <v>45838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1087</v>
      </c>
    </row>
    <row r="143" spans="1:8">
      <c r="A143" s="390" t="str">
        <f t="shared" si="12"/>
        <v>"Спиди" АД</v>
      </c>
      <c r="B143" s="390" t="str">
        <f t="shared" si="13"/>
        <v>131371780</v>
      </c>
      <c r="C143" s="394">
        <f t="shared" si="14"/>
        <v>45838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235780</v>
      </c>
    </row>
    <row r="144" spans="1:8">
      <c r="A144" s="390" t="str">
        <f t="shared" si="12"/>
        <v>"Спиди" АД</v>
      </c>
      <c r="B144" s="390" t="str">
        <f t="shared" si="13"/>
        <v>131371780</v>
      </c>
      <c r="C144" s="394">
        <f t="shared" si="14"/>
        <v>45838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25882</v>
      </c>
    </row>
    <row r="145" spans="1:8">
      <c r="A145" s="390" t="str">
        <f t="shared" si="12"/>
        <v>"Спиди" АД</v>
      </c>
      <c r="B145" s="390" t="str">
        <f t="shared" si="13"/>
        <v>131371780</v>
      </c>
      <c r="C145" s="394">
        <f t="shared" si="14"/>
        <v>45838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"Спиди" АД</v>
      </c>
      <c r="B146" s="390" t="str">
        <f t="shared" si="13"/>
        <v>131371780</v>
      </c>
      <c r="C146" s="394">
        <f t="shared" si="14"/>
        <v>45838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"Спиди" АД</v>
      </c>
      <c r="B147" s="390" t="str">
        <f t="shared" si="13"/>
        <v>131371780</v>
      </c>
      <c r="C147" s="394">
        <f t="shared" si="14"/>
        <v>45838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235780</v>
      </c>
    </row>
    <row r="148" spans="1:8">
      <c r="A148" s="390" t="str">
        <f t="shared" si="12"/>
        <v>"Спиди" АД</v>
      </c>
      <c r="B148" s="390" t="str">
        <f t="shared" si="13"/>
        <v>131371780</v>
      </c>
      <c r="C148" s="394">
        <f t="shared" si="14"/>
        <v>45838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25882</v>
      </c>
    </row>
    <row r="149" spans="1:8">
      <c r="A149" s="390" t="str">
        <f t="shared" si="12"/>
        <v>"Спиди" АД</v>
      </c>
      <c r="B149" s="390" t="str">
        <f t="shared" si="13"/>
        <v>131371780</v>
      </c>
      <c r="C149" s="394">
        <f t="shared" si="14"/>
        <v>45838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3465</v>
      </c>
    </row>
    <row r="150" spans="1:8">
      <c r="A150" s="390" t="str">
        <f t="shared" si="12"/>
        <v>"Спиди" АД</v>
      </c>
      <c r="B150" s="390" t="str">
        <f t="shared" si="13"/>
        <v>131371780</v>
      </c>
      <c r="C150" s="394">
        <f t="shared" si="14"/>
        <v>45838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3465</v>
      </c>
    </row>
    <row r="151" spans="1:8">
      <c r="A151" s="390" t="str">
        <f t="shared" si="12"/>
        <v>"Спиди" АД</v>
      </c>
      <c r="B151" s="390" t="str">
        <f t="shared" si="13"/>
        <v>131371780</v>
      </c>
      <c r="C151" s="394">
        <f t="shared" si="14"/>
        <v>45838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"Спиди" АД</v>
      </c>
      <c r="B152" s="390" t="str">
        <f t="shared" si="13"/>
        <v>131371780</v>
      </c>
      <c r="C152" s="394">
        <f t="shared" si="14"/>
        <v>45838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"Спиди" АД</v>
      </c>
      <c r="B153" s="390" t="str">
        <f t="shared" si="13"/>
        <v>131371780</v>
      </c>
      <c r="C153" s="394">
        <f t="shared" si="14"/>
        <v>45838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22417</v>
      </c>
    </row>
    <row r="154" spans="1:8">
      <c r="A154" s="390" t="str">
        <f t="shared" si="12"/>
        <v>"Спиди" АД</v>
      </c>
      <c r="B154" s="390" t="str">
        <f t="shared" si="13"/>
        <v>131371780</v>
      </c>
      <c r="C154" s="394">
        <f t="shared" si="14"/>
        <v>45838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>"Спиди" АД</v>
      </c>
      <c r="B155" s="390" t="str">
        <f t="shared" si="13"/>
        <v>131371780</v>
      </c>
      <c r="C155" s="394">
        <f t="shared" si="14"/>
        <v>45838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22417</v>
      </c>
    </row>
    <row r="156" spans="1:8">
      <c r="A156" s="390" t="str">
        <f t="shared" si="12"/>
        <v>"Спиди" АД</v>
      </c>
      <c r="B156" s="390" t="str">
        <f t="shared" si="13"/>
        <v>131371780</v>
      </c>
      <c r="C156" s="394">
        <f t="shared" si="14"/>
        <v>45838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261662</v>
      </c>
    </row>
    <row r="157" spans="1:8">
      <c r="A157" s="390" t="str">
        <f t="shared" si="12"/>
        <v>"Спиди" АД</v>
      </c>
      <c r="B157" s="390" t="str">
        <f t="shared" si="13"/>
        <v>131371780</v>
      </c>
      <c r="C157" s="394">
        <f t="shared" si="14"/>
        <v>45838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0</v>
      </c>
    </row>
    <row r="158" spans="1:8">
      <c r="A158" s="390" t="str">
        <f t="shared" si="12"/>
        <v>"Спиди" АД</v>
      </c>
      <c r="B158" s="390" t="str">
        <f t="shared" si="13"/>
        <v>131371780</v>
      </c>
      <c r="C158" s="394">
        <f t="shared" si="14"/>
        <v>45838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0</v>
      </c>
    </row>
    <row r="159" spans="1:8">
      <c r="A159" s="390" t="str">
        <f t="shared" ref="A159:A179" si="15">pdeName</f>
        <v>"Спиди" АД</v>
      </c>
      <c r="B159" s="390" t="str">
        <f t="shared" ref="B159:B179" si="16">pdeBulstat</f>
        <v>131371780</v>
      </c>
      <c r="C159" s="394">
        <f t="shared" ref="C159:C179" si="17">endDate</f>
        <v>45838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254056</v>
      </c>
    </row>
    <row r="160" spans="1:8">
      <c r="A160" s="390" t="str">
        <f t="shared" si="15"/>
        <v>"Спиди" АД</v>
      </c>
      <c r="B160" s="390" t="str">
        <f t="shared" si="16"/>
        <v>131371780</v>
      </c>
      <c r="C160" s="394">
        <f t="shared" si="17"/>
        <v>45838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7152</v>
      </c>
    </row>
    <row r="161" spans="1:8">
      <c r="A161" s="390" t="str">
        <f t="shared" si="15"/>
        <v>"Спиди" АД</v>
      </c>
      <c r="B161" s="390" t="str">
        <f t="shared" si="16"/>
        <v>131371780</v>
      </c>
      <c r="C161" s="394">
        <f t="shared" si="17"/>
        <v>45838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261208</v>
      </c>
    </row>
    <row r="162" spans="1:8">
      <c r="A162" s="390" t="str">
        <f t="shared" si="15"/>
        <v>"Спиди" АД</v>
      </c>
      <c r="B162" s="390" t="str">
        <f t="shared" si="16"/>
        <v>131371780</v>
      </c>
      <c r="C162" s="394">
        <f t="shared" si="17"/>
        <v>45838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0</v>
      </c>
    </row>
    <row r="163" spans="1:8">
      <c r="A163" s="390" t="str">
        <f t="shared" si="15"/>
        <v>"Спиди" АД</v>
      </c>
      <c r="B163" s="390" t="str">
        <f t="shared" si="16"/>
        <v>131371780</v>
      </c>
      <c r="C163" s="394">
        <f t="shared" si="17"/>
        <v>45838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0</v>
      </c>
    </row>
    <row r="164" spans="1:8">
      <c r="A164" s="390" t="str">
        <f t="shared" si="15"/>
        <v>"Спиди" АД</v>
      </c>
      <c r="B164" s="390" t="str">
        <f t="shared" si="16"/>
        <v>131371780</v>
      </c>
      <c r="C164" s="394">
        <f t="shared" si="17"/>
        <v>45838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454</v>
      </c>
    </row>
    <row r="165" spans="1:8">
      <c r="A165" s="390" t="str">
        <f t="shared" si="15"/>
        <v>"Спиди" АД</v>
      </c>
      <c r="B165" s="390" t="str">
        <f t="shared" si="16"/>
        <v>131371780</v>
      </c>
      <c r="C165" s="394">
        <f t="shared" si="17"/>
        <v>45838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"Спиди" АД</v>
      </c>
      <c r="B166" s="390" t="str">
        <f t="shared" si="16"/>
        <v>131371780</v>
      </c>
      <c r="C166" s="394">
        <f t="shared" si="17"/>
        <v>45838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0</v>
      </c>
    </row>
    <row r="167" spans="1:8">
      <c r="A167" s="390" t="str">
        <f t="shared" si="15"/>
        <v>"Спиди" АД</v>
      </c>
      <c r="B167" s="390" t="str">
        <f t="shared" si="16"/>
        <v>131371780</v>
      </c>
      <c r="C167" s="394">
        <f t="shared" si="17"/>
        <v>45838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"Спиди" АД</v>
      </c>
      <c r="B168" s="390" t="str">
        <f t="shared" si="16"/>
        <v>131371780</v>
      </c>
      <c r="C168" s="394">
        <f t="shared" si="17"/>
        <v>45838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>"Спиди" АД</v>
      </c>
      <c r="B169" s="390" t="str">
        <f t="shared" si="16"/>
        <v>131371780</v>
      </c>
      <c r="C169" s="394">
        <f t="shared" si="17"/>
        <v>45838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454</v>
      </c>
    </row>
    <row r="170" spans="1:8">
      <c r="A170" s="390" t="str">
        <f t="shared" si="15"/>
        <v>"Спиди" АД</v>
      </c>
      <c r="B170" s="390" t="str">
        <f t="shared" si="16"/>
        <v>131371780</v>
      </c>
      <c r="C170" s="394">
        <f t="shared" si="17"/>
        <v>45838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261662</v>
      </c>
    </row>
    <row r="171" spans="1:8">
      <c r="A171" s="390" t="str">
        <f t="shared" si="15"/>
        <v>"Спиди" АД</v>
      </c>
      <c r="B171" s="390" t="str">
        <f t="shared" si="16"/>
        <v>131371780</v>
      </c>
      <c r="C171" s="394">
        <f t="shared" si="17"/>
        <v>45838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0</v>
      </c>
    </row>
    <row r="172" spans="1:8">
      <c r="A172" s="390" t="str">
        <f t="shared" si="15"/>
        <v>"Спиди" АД</v>
      </c>
      <c r="B172" s="390" t="str">
        <f t="shared" si="16"/>
        <v>131371780</v>
      </c>
      <c r="C172" s="394">
        <f t="shared" si="17"/>
        <v>45838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>"Спиди" АД</v>
      </c>
      <c r="B173" s="390" t="str">
        <f t="shared" si="16"/>
        <v>131371780</v>
      </c>
      <c r="C173" s="394">
        <f t="shared" si="17"/>
        <v>45838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"Спиди" АД</v>
      </c>
      <c r="B174" s="390" t="str">
        <f t="shared" si="16"/>
        <v>131371780</v>
      </c>
      <c r="C174" s="394">
        <f t="shared" si="17"/>
        <v>45838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261662</v>
      </c>
    </row>
    <row r="175" spans="1:8">
      <c r="A175" s="390" t="str">
        <f t="shared" si="15"/>
        <v>"Спиди" АД</v>
      </c>
      <c r="B175" s="390" t="str">
        <f t="shared" si="16"/>
        <v>131371780</v>
      </c>
      <c r="C175" s="394">
        <f t="shared" si="17"/>
        <v>45838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0</v>
      </c>
    </row>
    <row r="176" spans="1:8">
      <c r="A176" s="390" t="str">
        <f t="shared" si="15"/>
        <v>"Спиди" АД</v>
      </c>
      <c r="B176" s="390" t="str">
        <f t="shared" si="16"/>
        <v>131371780</v>
      </c>
      <c r="C176" s="394">
        <f t="shared" si="17"/>
        <v>45838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0</v>
      </c>
    </row>
    <row r="177" spans="1:8">
      <c r="A177" s="390" t="str">
        <f t="shared" si="15"/>
        <v>"Спиди" АД</v>
      </c>
      <c r="B177" s="390" t="str">
        <f t="shared" si="16"/>
        <v>131371780</v>
      </c>
      <c r="C177" s="394">
        <f t="shared" si="17"/>
        <v>45838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"Спиди" АД</v>
      </c>
      <c r="B178" s="390" t="str">
        <f t="shared" si="16"/>
        <v>131371780</v>
      </c>
      <c r="C178" s="394">
        <f t="shared" si="17"/>
        <v>45838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0</v>
      </c>
    </row>
    <row r="179" spans="1:8">
      <c r="A179" s="390" t="str">
        <f t="shared" si="15"/>
        <v>"Спиди" АД</v>
      </c>
      <c r="B179" s="390" t="str">
        <f t="shared" si="16"/>
        <v>131371780</v>
      </c>
      <c r="C179" s="394">
        <f t="shared" si="17"/>
        <v>45838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261662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"Спиди" АД</v>
      </c>
      <c r="B181" s="390" t="str">
        <f t="shared" ref="B181:B216" si="19">pdeBulstat</f>
        <v>131371780</v>
      </c>
      <c r="C181" s="394">
        <f t="shared" ref="C181:C216" si="20">endDate</f>
        <v>45838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270733</v>
      </c>
    </row>
    <row r="182" spans="1:8">
      <c r="A182" s="390" t="str">
        <f t="shared" si="18"/>
        <v>"Спиди" АД</v>
      </c>
      <c r="B182" s="390" t="str">
        <f t="shared" si="19"/>
        <v>131371780</v>
      </c>
      <c r="C182" s="394">
        <f t="shared" si="20"/>
        <v>45838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-179704</v>
      </c>
    </row>
    <row r="183" spans="1:8">
      <c r="A183" s="390" t="str">
        <f t="shared" si="18"/>
        <v>"Спиди" АД</v>
      </c>
      <c r="B183" s="390" t="str">
        <f t="shared" si="19"/>
        <v>131371780</v>
      </c>
      <c r="C183" s="394">
        <f t="shared" si="20"/>
        <v>45838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"Спиди" АД</v>
      </c>
      <c r="B184" s="390" t="str">
        <f t="shared" si="19"/>
        <v>131371780</v>
      </c>
      <c r="C184" s="394">
        <f t="shared" si="20"/>
        <v>45838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-61815</v>
      </c>
    </row>
    <row r="185" spans="1:8">
      <c r="A185" s="390" t="str">
        <f t="shared" si="18"/>
        <v>"Спиди" АД</v>
      </c>
      <c r="B185" s="390" t="str">
        <f t="shared" si="19"/>
        <v>131371780</v>
      </c>
      <c r="C185" s="394">
        <f t="shared" si="20"/>
        <v>45838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-10295</v>
      </c>
    </row>
    <row r="186" spans="1:8">
      <c r="A186" s="390" t="str">
        <f t="shared" si="18"/>
        <v>"Спиди" АД</v>
      </c>
      <c r="B186" s="390" t="str">
        <f t="shared" si="19"/>
        <v>131371780</v>
      </c>
      <c r="C186" s="394">
        <f t="shared" si="20"/>
        <v>45838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-3764</v>
      </c>
    </row>
    <row r="187" spans="1:8">
      <c r="A187" s="390" t="str">
        <f t="shared" si="18"/>
        <v>"Спиди" АД</v>
      </c>
      <c r="B187" s="390" t="str">
        <f t="shared" si="19"/>
        <v>131371780</v>
      </c>
      <c r="C187" s="394">
        <f t="shared" si="20"/>
        <v>45838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>"Спиди" АД</v>
      </c>
      <c r="B188" s="390" t="str">
        <f t="shared" si="19"/>
        <v>131371780</v>
      </c>
      <c r="C188" s="394">
        <f t="shared" si="20"/>
        <v>45838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"Спиди" АД</v>
      </c>
      <c r="B189" s="390" t="str">
        <f t="shared" si="19"/>
        <v>131371780</v>
      </c>
      <c r="C189" s="394">
        <f t="shared" si="20"/>
        <v>45838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-220</v>
      </c>
    </row>
    <row r="190" spans="1:8">
      <c r="A190" s="390" t="str">
        <f t="shared" si="18"/>
        <v>"Спиди" АД</v>
      </c>
      <c r="B190" s="390" t="str">
        <f t="shared" si="19"/>
        <v>131371780</v>
      </c>
      <c r="C190" s="394">
        <f t="shared" si="20"/>
        <v>45838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8784</v>
      </c>
    </row>
    <row r="191" spans="1:8">
      <c r="A191" s="390" t="str">
        <f t="shared" si="18"/>
        <v>"Спиди" АД</v>
      </c>
      <c r="B191" s="390" t="str">
        <f t="shared" si="19"/>
        <v>131371780</v>
      </c>
      <c r="C191" s="394">
        <f t="shared" si="20"/>
        <v>45838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23719</v>
      </c>
    </row>
    <row r="192" spans="1:8">
      <c r="A192" s="390" t="str">
        <f t="shared" si="18"/>
        <v>"Спиди" АД</v>
      </c>
      <c r="B192" s="390" t="str">
        <f t="shared" si="19"/>
        <v>131371780</v>
      </c>
      <c r="C192" s="394">
        <f t="shared" si="20"/>
        <v>45838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-7374</v>
      </c>
    </row>
    <row r="193" spans="1:8">
      <c r="A193" s="390" t="str">
        <f t="shared" si="18"/>
        <v>"Спиди" АД</v>
      </c>
      <c r="B193" s="390" t="str">
        <f t="shared" si="19"/>
        <v>131371780</v>
      </c>
      <c r="C193" s="394">
        <f t="shared" si="20"/>
        <v>45838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36</v>
      </c>
    </row>
    <row r="194" spans="1:8">
      <c r="A194" s="390" t="str">
        <f t="shared" si="18"/>
        <v>"Спиди" АД</v>
      </c>
      <c r="B194" s="390" t="str">
        <f t="shared" si="19"/>
        <v>131371780</v>
      </c>
      <c r="C194" s="394">
        <f t="shared" si="20"/>
        <v>45838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-9779</v>
      </c>
    </row>
    <row r="195" spans="1:8">
      <c r="A195" s="390" t="str">
        <f t="shared" si="18"/>
        <v>"Спиди" АД</v>
      </c>
      <c r="B195" s="390" t="str">
        <f t="shared" si="19"/>
        <v>131371780</v>
      </c>
      <c r="C195" s="394">
        <f t="shared" si="20"/>
        <v>45838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0</v>
      </c>
    </row>
    <row r="196" spans="1:8">
      <c r="A196" s="390" t="str">
        <f t="shared" si="18"/>
        <v>"Спиди" АД</v>
      </c>
      <c r="B196" s="390" t="str">
        <f t="shared" si="19"/>
        <v>131371780</v>
      </c>
      <c r="C196" s="394">
        <f t="shared" si="20"/>
        <v>45838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0</v>
      </c>
    </row>
    <row r="197" spans="1:8">
      <c r="A197" s="390" t="str">
        <f t="shared" si="18"/>
        <v>"Спиди" АД</v>
      </c>
      <c r="B197" s="390" t="str">
        <f t="shared" si="19"/>
        <v>131371780</v>
      </c>
      <c r="C197" s="394">
        <f t="shared" si="20"/>
        <v>45838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0</v>
      </c>
    </row>
    <row r="198" spans="1:8">
      <c r="A198" s="390" t="str">
        <f t="shared" si="18"/>
        <v>"Спиди" АД</v>
      </c>
      <c r="B198" s="390" t="str">
        <f t="shared" si="19"/>
        <v>131371780</v>
      </c>
      <c r="C198" s="394">
        <f t="shared" si="20"/>
        <v>45838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0</v>
      </c>
    </row>
    <row r="199" spans="1:8">
      <c r="A199" s="390" t="str">
        <f t="shared" si="18"/>
        <v>"Спиди" АД</v>
      </c>
      <c r="B199" s="390" t="str">
        <f t="shared" si="19"/>
        <v>131371780</v>
      </c>
      <c r="C199" s="394">
        <f t="shared" si="20"/>
        <v>45838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"Спиди" АД</v>
      </c>
      <c r="B200" s="390" t="str">
        <f t="shared" si="19"/>
        <v>131371780</v>
      </c>
      <c r="C200" s="394">
        <f t="shared" si="20"/>
        <v>45838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"Спиди" АД</v>
      </c>
      <c r="B201" s="390" t="str">
        <f t="shared" si="19"/>
        <v>131371780</v>
      </c>
      <c r="C201" s="394">
        <f t="shared" si="20"/>
        <v>45838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0</v>
      </c>
    </row>
    <row r="202" spans="1:8">
      <c r="A202" s="390" t="str">
        <f t="shared" si="18"/>
        <v>"Спиди" АД</v>
      </c>
      <c r="B202" s="390" t="str">
        <f t="shared" si="19"/>
        <v>131371780</v>
      </c>
      <c r="C202" s="394">
        <f t="shared" si="20"/>
        <v>45838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-17117</v>
      </c>
    </row>
    <row r="203" spans="1:8">
      <c r="A203" s="390" t="str">
        <f t="shared" si="18"/>
        <v>"Спиди" АД</v>
      </c>
      <c r="B203" s="390" t="str">
        <f t="shared" si="19"/>
        <v>131371780</v>
      </c>
      <c r="C203" s="394">
        <f t="shared" si="20"/>
        <v>45838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"Спиди" АД</v>
      </c>
      <c r="B204" s="390" t="str">
        <f t="shared" si="19"/>
        <v>131371780</v>
      </c>
      <c r="C204" s="394">
        <f t="shared" si="20"/>
        <v>45838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"Спиди" АД</v>
      </c>
      <c r="B205" s="390" t="str">
        <f t="shared" si="19"/>
        <v>131371780</v>
      </c>
      <c r="C205" s="394">
        <f t="shared" si="20"/>
        <v>45838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0</v>
      </c>
    </row>
    <row r="206" spans="1:8">
      <c r="A206" s="390" t="str">
        <f t="shared" si="18"/>
        <v>"Спиди" АД</v>
      </c>
      <c r="B206" s="390" t="str">
        <f t="shared" si="19"/>
        <v>131371780</v>
      </c>
      <c r="C206" s="394">
        <f t="shared" si="20"/>
        <v>45838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0</v>
      </c>
    </row>
    <row r="207" spans="1:8">
      <c r="A207" s="390" t="str">
        <f t="shared" si="18"/>
        <v>"Спиди" АД</v>
      </c>
      <c r="B207" s="390" t="str">
        <f t="shared" si="19"/>
        <v>131371780</v>
      </c>
      <c r="C207" s="394">
        <f t="shared" si="20"/>
        <v>45838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-10928</v>
      </c>
    </row>
    <row r="208" spans="1:8">
      <c r="A208" s="390" t="str">
        <f t="shared" si="18"/>
        <v>"Спиди" АД</v>
      </c>
      <c r="B208" s="390" t="str">
        <f t="shared" si="19"/>
        <v>131371780</v>
      </c>
      <c r="C208" s="394">
        <f t="shared" si="20"/>
        <v>45838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-29</v>
      </c>
    </row>
    <row r="209" spans="1:8">
      <c r="A209" s="390" t="str">
        <f t="shared" si="18"/>
        <v>"Спиди" АД</v>
      </c>
      <c r="B209" s="390" t="str">
        <f t="shared" si="19"/>
        <v>131371780</v>
      </c>
      <c r="C209" s="394">
        <f t="shared" si="20"/>
        <v>45838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"Спиди" АД</v>
      </c>
      <c r="B210" s="390" t="str">
        <f t="shared" si="19"/>
        <v>131371780</v>
      </c>
      <c r="C210" s="394">
        <f t="shared" si="20"/>
        <v>45838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0</v>
      </c>
    </row>
    <row r="211" spans="1:8">
      <c r="A211" s="390" t="str">
        <f t="shared" si="18"/>
        <v>"Спиди" АД</v>
      </c>
      <c r="B211" s="390" t="str">
        <f t="shared" si="19"/>
        <v>131371780</v>
      </c>
      <c r="C211" s="394">
        <f t="shared" si="20"/>
        <v>45838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-10957</v>
      </c>
    </row>
    <row r="212" spans="1:8">
      <c r="A212" s="390" t="str">
        <f t="shared" si="18"/>
        <v>"Спиди" АД</v>
      </c>
      <c r="B212" s="390" t="str">
        <f t="shared" si="19"/>
        <v>131371780</v>
      </c>
      <c r="C212" s="394">
        <f t="shared" si="20"/>
        <v>45838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-4355</v>
      </c>
    </row>
    <row r="213" spans="1:8">
      <c r="A213" s="390" t="str">
        <f t="shared" si="18"/>
        <v>"Спиди" АД</v>
      </c>
      <c r="B213" s="390" t="str">
        <f t="shared" si="19"/>
        <v>131371780</v>
      </c>
      <c r="C213" s="394">
        <f t="shared" si="20"/>
        <v>45838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37148</v>
      </c>
    </row>
    <row r="214" spans="1:8">
      <c r="A214" s="390" t="str">
        <f t="shared" si="18"/>
        <v>"Спиди" АД</v>
      </c>
      <c r="B214" s="390" t="str">
        <f t="shared" si="19"/>
        <v>131371780</v>
      </c>
      <c r="C214" s="394">
        <f t="shared" si="20"/>
        <v>45838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32793</v>
      </c>
    </row>
    <row r="215" spans="1:8">
      <c r="A215" s="390" t="str">
        <f t="shared" si="18"/>
        <v>"Спиди" АД</v>
      </c>
      <c r="B215" s="390" t="str">
        <f t="shared" si="19"/>
        <v>131371780</v>
      </c>
      <c r="C215" s="394">
        <f t="shared" si="20"/>
        <v>45838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0</v>
      </c>
    </row>
    <row r="216" spans="1:8">
      <c r="A216" s="390" t="str">
        <f t="shared" si="18"/>
        <v>"Спиди" АД</v>
      </c>
      <c r="B216" s="390" t="str">
        <f t="shared" si="19"/>
        <v>131371780</v>
      </c>
      <c r="C216" s="394">
        <f t="shared" si="20"/>
        <v>45838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"Спиди" АД</v>
      </c>
      <c r="B218" s="390" t="str">
        <f t="shared" ref="B218:B281" si="22">pdeBulstat</f>
        <v>131371780</v>
      </c>
      <c r="C218" s="394">
        <f t="shared" ref="C218:C281" si="23">endDate</f>
        <v>45838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5378</v>
      </c>
    </row>
    <row r="219" spans="1:8">
      <c r="A219" s="390" t="str">
        <f t="shared" si="21"/>
        <v>"Спиди" АД</v>
      </c>
      <c r="B219" s="390" t="str">
        <f t="shared" si="22"/>
        <v>131371780</v>
      </c>
      <c r="C219" s="394">
        <f t="shared" si="23"/>
        <v>45838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"Спиди" АД</v>
      </c>
      <c r="B220" s="390" t="str">
        <f t="shared" si="22"/>
        <v>131371780</v>
      </c>
      <c r="C220" s="394">
        <f t="shared" si="23"/>
        <v>45838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"Спиди" АД</v>
      </c>
      <c r="B221" s="390" t="str">
        <f t="shared" si="22"/>
        <v>131371780</v>
      </c>
      <c r="C221" s="394">
        <f t="shared" si="23"/>
        <v>45838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"Спиди" АД</v>
      </c>
      <c r="B222" s="390" t="str">
        <f t="shared" si="22"/>
        <v>131371780</v>
      </c>
      <c r="C222" s="394">
        <f t="shared" si="23"/>
        <v>45838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5378</v>
      </c>
    </row>
    <row r="223" spans="1:8">
      <c r="A223" s="390" t="str">
        <f t="shared" si="21"/>
        <v>"Спиди" АД</v>
      </c>
      <c r="B223" s="390" t="str">
        <f t="shared" si="22"/>
        <v>131371780</v>
      </c>
      <c r="C223" s="394">
        <f t="shared" si="23"/>
        <v>45838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"Спиди" АД</v>
      </c>
      <c r="B224" s="390" t="str">
        <f t="shared" si="22"/>
        <v>131371780</v>
      </c>
      <c r="C224" s="394">
        <f t="shared" si="23"/>
        <v>45838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"Спиди" АД</v>
      </c>
      <c r="B225" s="390" t="str">
        <f t="shared" si="22"/>
        <v>131371780</v>
      </c>
      <c r="C225" s="394">
        <f t="shared" si="23"/>
        <v>45838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"Спиди" АД</v>
      </c>
      <c r="B226" s="390" t="str">
        <f t="shared" si="22"/>
        <v>131371780</v>
      </c>
      <c r="C226" s="394">
        <f t="shared" si="23"/>
        <v>45838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"Спиди" АД</v>
      </c>
      <c r="B227" s="390" t="str">
        <f t="shared" si="22"/>
        <v>131371780</v>
      </c>
      <c r="C227" s="394">
        <f t="shared" si="23"/>
        <v>45838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"Спиди" АД</v>
      </c>
      <c r="B228" s="390" t="str">
        <f t="shared" si="22"/>
        <v>131371780</v>
      </c>
      <c r="C228" s="394">
        <f t="shared" si="23"/>
        <v>45838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"Спиди" АД</v>
      </c>
      <c r="B229" s="390" t="str">
        <f t="shared" si="22"/>
        <v>131371780</v>
      </c>
      <c r="C229" s="394">
        <f t="shared" si="23"/>
        <v>45838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"Спиди" АД</v>
      </c>
      <c r="B230" s="390" t="str">
        <f t="shared" si="22"/>
        <v>131371780</v>
      </c>
      <c r="C230" s="394">
        <f t="shared" si="23"/>
        <v>45838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"Спиди" АД</v>
      </c>
      <c r="B231" s="390" t="str">
        <f t="shared" si="22"/>
        <v>131371780</v>
      </c>
      <c r="C231" s="394">
        <f t="shared" si="23"/>
        <v>45838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"Спиди" АД</v>
      </c>
      <c r="B232" s="390" t="str">
        <f t="shared" si="22"/>
        <v>131371780</v>
      </c>
      <c r="C232" s="394">
        <f t="shared" si="23"/>
        <v>45838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"Спиди" АД</v>
      </c>
      <c r="B233" s="390" t="str">
        <f t="shared" si="22"/>
        <v>131371780</v>
      </c>
      <c r="C233" s="394">
        <f t="shared" si="23"/>
        <v>45838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"Спиди" АД</v>
      </c>
      <c r="B234" s="390" t="str">
        <f t="shared" si="22"/>
        <v>131371780</v>
      </c>
      <c r="C234" s="394">
        <f t="shared" si="23"/>
        <v>45838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"Спиди" АД</v>
      </c>
      <c r="B235" s="390" t="str">
        <f t="shared" si="22"/>
        <v>131371780</v>
      </c>
      <c r="C235" s="394">
        <f t="shared" si="23"/>
        <v>45838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"Спиди" АД</v>
      </c>
      <c r="B236" s="390" t="str">
        <f t="shared" si="22"/>
        <v>131371780</v>
      </c>
      <c r="C236" s="394">
        <f t="shared" si="23"/>
        <v>45838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5378</v>
      </c>
    </row>
    <row r="237" spans="1:8">
      <c r="A237" s="390" t="str">
        <f t="shared" si="21"/>
        <v>"Спиди" АД</v>
      </c>
      <c r="B237" s="390" t="str">
        <f t="shared" si="22"/>
        <v>131371780</v>
      </c>
      <c r="C237" s="394">
        <f t="shared" si="23"/>
        <v>45838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"Спиди" АД</v>
      </c>
      <c r="B238" s="390" t="str">
        <f t="shared" si="22"/>
        <v>131371780</v>
      </c>
      <c r="C238" s="394">
        <f t="shared" si="23"/>
        <v>45838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"Спиди" АД</v>
      </c>
      <c r="B239" s="390" t="str">
        <f t="shared" si="22"/>
        <v>131371780</v>
      </c>
      <c r="C239" s="394">
        <f t="shared" si="23"/>
        <v>45838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5378</v>
      </c>
    </row>
    <row r="240" spans="1:8">
      <c r="A240" s="390" t="str">
        <f t="shared" si="21"/>
        <v>"Спиди" АД</v>
      </c>
      <c r="B240" s="390" t="str">
        <f t="shared" si="22"/>
        <v>131371780</v>
      </c>
      <c r="C240" s="394">
        <f t="shared" si="23"/>
        <v>45838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19565</v>
      </c>
    </row>
    <row r="241" spans="1:8">
      <c r="A241" s="390" t="str">
        <f t="shared" si="21"/>
        <v>"Спиди" АД</v>
      </c>
      <c r="B241" s="390" t="str">
        <f t="shared" si="22"/>
        <v>131371780</v>
      </c>
      <c r="C241" s="394">
        <f t="shared" si="23"/>
        <v>45838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"Спиди" АД</v>
      </c>
      <c r="B242" s="390" t="str">
        <f t="shared" si="22"/>
        <v>131371780</v>
      </c>
      <c r="C242" s="394">
        <f t="shared" si="23"/>
        <v>45838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"Спиди" АД</v>
      </c>
      <c r="B243" s="390" t="str">
        <f t="shared" si="22"/>
        <v>131371780</v>
      </c>
      <c r="C243" s="394">
        <f t="shared" si="23"/>
        <v>45838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"Спиди" АД</v>
      </c>
      <c r="B244" s="390" t="str">
        <f t="shared" si="22"/>
        <v>131371780</v>
      </c>
      <c r="C244" s="394">
        <f t="shared" si="23"/>
        <v>45838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19565</v>
      </c>
    </row>
    <row r="245" spans="1:8">
      <c r="A245" s="390" t="str">
        <f t="shared" si="21"/>
        <v>"Спиди" АД</v>
      </c>
      <c r="B245" s="390" t="str">
        <f t="shared" si="22"/>
        <v>131371780</v>
      </c>
      <c r="C245" s="394">
        <f t="shared" si="23"/>
        <v>45838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"Спиди" АД</v>
      </c>
      <c r="B246" s="390" t="str">
        <f t="shared" si="22"/>
        <v>131371780</v>
      </c>
      <c r="C246" s="394">
        <f t="shared" si="23"/>
        <v>45838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"Спиди" АД</v>
      </c>
      <c r="B247" s="390" t="str">
        <f t="shared" si="22"/>
        <v>131371780</v>
      </c>
      <c r="C247" s="394">
        <f t="shared" si="23"/>
        <v>45838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"Спиди" АД</v>
      </c>
      <c r="B248" s="390" t="str">
        <f t="shared" si="22"/>
        <v>131371780</v>
      </c>
      <c r="C248" s="394">
        <f t="shared" si="23"/>
        <v>45838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"Спиди" АД</v>
      </c>
      <c r="B249" s="390" t="str">
        <f t="shared" si="22"/>
        <v>131371780</v>
      </c>
      <c r="C249" s="394">
        <f t="shared" si="23"/>
        <v>45838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"Спиди" АД</v>
      </c>
      <c r="B250" s="390" t="str">
        <f t="shared" si="22"/>
        <v>131371780</v>
      </c>
      <c r="C250" s="394">
        <f t="shared" si="23"/>
        <v>45838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"Спиди" АД</v>
      </c>
      <c r="B251" s="390" t="str">
        <f t="shared" si="22"/>
        <v>131371780</v>
      </c>
      <c r="C251" s="394">
        <f t="shared" si="23"/>
        <v>45838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"Спиди" АД</v>
      </c>
      <c r="B252" s="390" t="str">
        <f t="shared" si="22"/>
        <v>131371780</v>
      </c>
      <c r="C252" s="394">
        <f t="shared" si="23"/>
        <v>45838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"Спиди" АД</v>
      </c>
      <c r="B253" s="390" t="str">
        <f t="shared" si="22"/>
        <v>131371780</v>
      </c>
      <c r="C253" s="394">
        <f t="shared" si="23"/>
        <v>45838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"Спиди" АД</v>
      </c>
      <c r="B254" s="390" t="str">
        <f t="shared" si="22"/>
        <v>131371780</v>
      </c>
      <c r="C254" s="394">
        <f t="shared" si="23"/>
        <v>45838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"Спиди" АД</v>
      </c>
      <c r="B255" s="390" t="str">
        <f t="shared" si="22"/>
        <v>131371780</v>
      </c>
      <c r="C255" s="394">
        <f t="shared" si="23"/>
        <v>45838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"Спиди" АД</v>
      </c>
      <c r="B256" s="390" t="str">
        <f t="shared" si="22"/>
        <v>131371780</v>
      </c>
      <c r="C256" s="394">
        <f t="shared" si="23"/>
        <v>45838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"Спиди" АД</v>
      </c>
      <c r="B257" s="390" t="str">
        <f t="shared" si="22"/>
        <v>131371780</v>
      </c>
      <c r="C257" s="394">
        <f t="shared" si="23"/>
        <v>45838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"Спиди" АД</v>
      </c>
      <c r="B258" s="390" t="str">
        <f t="shared" si="22"/>
        <v>131371780</v>
      </c>
      <c r="C258" s="394">
        <f t="shared" si="23"/>
        <v>45838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19565</v>
      </c>
    </row>
    <row r="259" spans="1:8">
      <c r="A259" s="390" t="str">
        <f t="shared" si="21"/>
        <v>"Спиди" АД</v>
      </c>
      <c r="B259" s="390" t="str">
        <f t="shared" si="22"/>
        <v>131371780</v>
      </c>
      <c r="C259" s="394">
        <f t="shared" si="23"/>
        <v>45838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"Спиди" АД</v>
      </c>
      <c r="B260" s="390" t="str">
        <f t="shared" si="22"/>
        <v>131371780</v>
      </c>
      <c r="C260" s="394">
        <f t="shared" si="23"/>
        <v>45838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"Спиди" АД</v>
      </c>
      <c r="B261" s="390" t="str">
        <f t="shared" si="22"/>
        <v>131371780</v>
      </c>
      <c r="C261" s="394">
        <f t="shared" si="23"/>
        <v>45838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19565</v>
      </c>
    </row>
    <row r="262" spans="1:8">
      <c r="A262" s="390" t="str">
        <f t="shared" si="21"/>
        <v>"Спиди" АД</v>
      </c>
      <c r="B262" s="390" t="str">
        <f t="shared" si="22"/>
        <v>131371780</v>
      </c>
      <c r="C262" s="394">
        <f t="shared" si="23"/>
        <v>45838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>"Спиди" АД</v>
      </c>
      <c r="B263" s="390" t="str">
        <f t="shared" si="22"/>
        <v>131371780</v>
      </c>
      <c r="C263" s="394">
        <f t="shared" si="23"/>
        <v>45838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"Спиди" АД</v>
      </c>
      <c r="B264" s="390" t="str">
        <f t="shared" si="22"/>
        <v>131371780</v>
      </c>
      <c r="C264" s="394">
        <f t="shared" si="23"/>
        <v>45838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"Спиди" АД</v>
      </c>
      <c r="B265" s="390" t="str">
        <f t="shared" si="22"/>
        <v>131371780</v>
      </c>
      <c r="C265" s="394">
        <f t="shared" si="23"/>
        <v>45838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"Спиди" АД</v>
      </c>
      <c r="B266" s="390" t="str">
        <f t="shared" si="22"/>
        <v>131371780</v>
      </c>
      <c r="C266" s="394">
        <f t="shared" si="23"/>
        <v>45838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>"Спиди" АД</v>
      </c>
      <c r="B267" s="390" t="str">
        <f t="shared" si="22"/>
        <v>131371780</v>
      </c>
      <c r="C267" s="394">
        <f t="shared" si="23"/>
        <v>45838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"Спиди" АД</v>
      </c>
      <c r="B268" s="390" t="str">
        <f t="shared" si="22"/>
        <v>131371780</v>
      </c>
      <c r="C268" s="394">
        <f t="shared" si="23"/>
        <v>45838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"Спиди" АД</v>
      </c>
      <c r="B269" s="390" t="str">
        <f t="shared" si="22"/>
        <v>131371780</v>
      </c>
      <c r="C269" s="394">
        <f t="shared" si="23"/>
        <v>45838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"Спиди" АД</v>
      </c>
      <c r="B270" s="390" t="str">
        <f t="shared" si="22"/>
        <v>131371780</v>
      </c>
      <c r="C270" s="394">
        <f t="shared" si="23"/>
        <v>45838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"Спиди" АД</v>
      </c>
      <c r="B271" s="390" t="str">
        <f t="shared" si="22"/>
        <v>131371780</v>
      </c>
      <c r="C271" s="394">
        <f t="shared" si="23"/>
        <v>45838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"Спиди" АД</v>
      </c>
      <c r="B272" s="390" t="str">
        <f t="shared" si="22"/>
        <v>131371780</v>
      </c>
      <c r="C272" s="394">
        <f t="shared" si="23"/>
        <v>45838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"Спиди" АД</v>
      </c>
      <c r="B273" s="390" t="str">
        <f t="shared" si="22"/>
        <v>131371780</v>
      </c>
      <c r="C273" s="394">
        <f t="shared" si="23"/>
        <v>45838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"Спиди" АД</v>
      </c>
      <c r="B274" s="390" t="str">
        <f t="shared" si="22"/>
        <v>131371780</v>
      </c>
      <c r="C274" s="394">
        <f t="shared" si="23"/>
        <v>45838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"Спиди" АД</v>
      </c>
      <c r="B275" s="390" t="str">
        <f t="shared" si="22"/>
        <v>131371780</v>
      </c>
      <c r="C275" s="394">
        <f t="shared" si="23"/>
        <v>45838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"Спиди" АД</v>
      </c>
      <c r="B276" s="390" t="str">
        <f t="shared" si="22"/>
        <v>131371780</v>
      </c>
      <c r="C276" s="394">
        <f t="shared" si="23"/>
        <v>45838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"Спиди" АД</v>
      </c>
      <c r="B277" s="390" t="str">
        <f t="shared" si="22"/>
        <v>131371780</v>
      </c>
      <c r="C277" s="394">
        <f t="shared" si="23"/>
        <v>45838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"Спиди" АД</v>
      </c>
      <c r="B278" s="390" t="str">
        <f t="shared" si="22"/>
        <v>131371780</v>
      </c>
      <c r="C278" s="394">
        <f t="shared" si="23"/>
        <v>45838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"Спиди" АД</v>
      </c>
      <c r="B279" s="390" t="str">
        <f t="shared" si="22"/>
        <v>131371780</v>
      </c>
      <c r="C279" s="394">
        <f t="shared" si="23"/>
        <v>45838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"Спиди" АД</v>
      </c>
      <c r="B280" s="390" t="str">
        <f t="shared" si="22"/>
        <v>131371780</v>
      </c>
      <c r="C280" s="394">
        <f t="shared" si="23"/>
        <v>45838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>"Спиди" АД</v>
      </c>
      <c r="B281" s="390" t="str">
        <f t="shared" si="22"/>
        <v>131371780</v>
      </c>
      <c r="C281" s="394">
        <f t="shared" si="23"/>
        <v>45838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"Спиди" АД</v>
      </c>
      <c r="B282" s="390" t="str">
        <f t="shared" ref="B282:B345" si="25">pdeBulstat</f>
        <v>131371780</v>
      </c>
      <c r="C282" s="394">
        <f t="shared" ref="C282:C345" si="26">endDate</f>
        <v>45838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"Спиди" АД</v>
      </c>
      <c r="B283" s="390" t="str">
        <f t="shared" si="25"/>
        <v>131371780</v>
      </c>
      <c r="C283" s="394">
        <f t="shared" si="26"/>
        <v>45838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>"Спиди" АД</v>
      </c>
      <c r="B284" s="390" t="str">
        <f t="shared" si="25"/>
        <v>131371780</v>
      </c>
      <c r="C284" s="394">
        <f t="shared" si="26"/>
        <v>45838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779</v>
      </c>
    </row>
    <row r="285" spans="1:8">
      <c r="A285" s="390" t="str">
        <f t="shared" si="24"/>
        <v>"Спиди" АД</v>
      </c>
      <c r="B285" s="390" t="str">
        <f t="shared" si="25"/>
        <v>131371780</v>
      </c>
      <c r="C285" s="394">
        <f t="shared" si="26"/>
        <v>45838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"Спиди" АД</v>
      </c>
      <c r="B286" s="390" t="str">
        <f t="shared" si="25"/>
        <v>131371780</v>
      </c>
      <c r="C286" s="394">
        <f t="shared" si="26"/>
        <v>45838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"Спиди" АД</v>
      </c>
      <c r="B287" s="390" t="str">
        <f t="shared" si="25"/>
        <v>131371780</v>
      </c>
      <c r="C287" s="394">
        <f t="shared" si="26"/>
        <v>45838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"Спиди" АД</v>
      </c>
      <c r="B288" s="390" t="str">
        <f t="shared" si="25"/>
        <v>131371780</v>
      </c>
      <c r="C288" s="394">
        <f t="shared" si="26"/>
        <v>45838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779</v>
      </c>
    </row>
    <row r="289" spans="1:8">
      <c r="A289" s="390" t="str">
        <f t="shared" si="24"/>
        <v>"Спиди" АД</v>
      </c>
      <c r="B289" s="390" t="str">
        <f t="shared" si="25"/>
        <v>131371780</v>
      </c>
      <c r="C289" s="394">
        <f t="shared" si="26"/>
        <v>45838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"Спиди" АД</v>
      </c>
      <c r="B290" s="390" t="str">
        <f t="shared" si="25"/>
        <v>131371780</v>
      </c>
      <c r="C290" s="394">
        <f t="shared" si="26"/>
        <v>45838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"Спиди" АД</v>
      </c>
      <c r="B291" s="390" t="str">
        <f t="shared" si="25"/>
        <v>131371780</v>
      </c>
      <c r="C291" s="394">
        <f t="shared" si="26"/>
        <v>45838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"Спиди" АД</v>
      </c>
      <c r="B292" s="390" t="str">
        <f t="shared" si="25"/>
        <v>131371780</v>
      </c>
      <c r="C292" s="394">
        <f t="shared" si="26"/>
        <v>45838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"Спиди" АД</v>
      </c>
      <c r="B293" s="390" t="str">
        <f t="shared" si="25"/>
        <v>131371780</v>
      </c>
      <c r="C293" s="394">
        <f t="shared" si="26"/>
        <v>45838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"Спиди" АД</v>
      </c>
      <c r="B294" s="390" t="str">
        <f t="shared" si="25"/>
        <v>131371780</v>
      </c>
      <c r="C294" s="394">
        <f t="shared" si="26"/>
        <v>45838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"Спиди" АД</v>
      </c>
      <c r="B295" s="390" t="str">
        <f t="shared" si="25"/>
        <v>131371780</v>
      </c>
      <c r="C295" s="394">
        <f t="shared" si="26"/>
        <v>45838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"Спиди" АД</v>
      </c>
      <c r="B296" s="390" t="str">
        <f t="shared" si="25"/>
        <v>131371780</v>
      </c>
      <c r="C296" s="394">
        <f t="shared" si="26"/>
        <v>45838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"Спиди" АД</v>
      </c>
      <c r="B297" s="390" t="str">
        <f t="shared" si="25"/>
        <v>131371780</v>
      </c>
      <c r="C297" s="394">
        <f t="shared" si="26"/>
        <v>45838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"Спиди" АД</v>
      </c>
      <c r="B298" s="390" t="str">
        <f t="shared" si="25"/>
        <v>131371780</v>
      </c>
      <c r="C298" s="394">
        <f t="shared" si="26"/>
        <v>45838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"Спиди" АД</v>
      </c>
      <c r="B299" s="390" t="str">
        <f t="shared" si="25"/>
        <v>131371780</v>
      </c>
      <c r="C299" s="394">
        <f t="shared" si="26"/>
        <v>45838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"Спиди" АД</v>
      </c>
      <c r="B300" s="390" t="str">
        <f t="shared" si="25"/>
        <v>131371780</v>
      </c>
      <c r="C300" s="394">
        <f t="shared" si="26"/>
        <v>45838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"Спиди" АД</v>
      </c>
      <c r="B301" s="390" t="str">
        <f t="shared" si="25"/>
        <v>131371780</v>
      </c>
      <c r="C301" s="394">
        <f t="shared" si="26"/>
        <v>45838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"Спиди" АД</v>
      </c>
      <c r="B302" s="390" t="str">
        <f t="shared" si="25"/>
        <v>131371780</v>
      </c>
      <c r="C302" s="394">
        <f t="shared" si="26"/>
        <v>45838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779</v>
      </c>
    </row>
    <row r="303" spans="1:8">
      <c r="A303" s="390" t="str">
        <f t="shared" si="24"/>
        <v>"Спиди" АД</v>
      </c>
      <c r="B303" s="390" t="str">
        <f t="shared" si="25"/>
        <v>131371780</v>
      </c>
      <c r="C303" s="394">
        <f t="shared" si="26"/>
        <v>45838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"Спиди" АД</v>
      </c>
      <c r="B304" s="390" t="str">
        <f t="shared" si="25"/>
        <v>131371780</v>
      </c>
      <c r="C304" s="394">
        <f t="shared" si="26"/>
        <v>45838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"Спиди" АД</v>
      </c>
      <c r="B305" s="390" t="str">
        <f t="shared" si="25"/>
        <v>131371780</v>
      </c>
      <c r="C305" s="394">
        <f t="shared" si="26"/>
        <v>45838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779</v>
      </c>
    </row>
    <row r="306" spans="1:8">
      <c r="A306" s="390" t="str">
        <f t="shared" si="24"/>
        <v>"Спиди" АД</v>
      </c>
      <c r="B306" s="390" t="str">
        <f t="shared" si="25"/>
        <v>131371780</v>
      </c>
      <c r="C306" s="394">
        <f t="shared" si="26"/>
        <v>45838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"Спиди" АД</v>
      </c>
      <c r="B307" s="390" t="str">
        <f t="shared" si="25"/>
        <v>131371780</v>
      </c>
      <c r="C307" s="394">
        <f t="shared" si="26"/>
        <v>45838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"Спиди" АД</v>
      </c>
      <c r="B308" s="390" t="str">
        <f t="shared" si="25"/>
        <v>131371780</v>
      </c>
      <c r="C308" s="394">
        <f t="shared" si="26"/>
        <v>45838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"Спиди" АД</v>
      </c>
      <c r="B309" s="390" t="str">
        <f t="shared" si="25"/>
        <v>131371780</v>
      </c>
      <c r="C309" s="394">
        <f t="shared" si="26"/>
        <v>45838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"Спиди" АД</v>
      </c>
      <c r="B310" s="390" t="str">
        <f t="shared" si="25"/>
        <v>131371780</v>
      </c>
      <c r="C310" s="394">
        <f t="shared" si="26"/>
        <v>45838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"Спиди" АД</v>
      </c>
      <c r="B311" s="390" t="str">
        <f t="shared" si="25"/>
        <v>131371780</v>
      </c>
      <c r="C311" s="394">
        <f t="shared" si="26"/>
        <v>45838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"Спиди" АД</v>
      </c>
      <c r="B312" s="390" t="str">
        <f t="shared" si="25"/>
        <v>131371780</v>
      </c>
      <c r="C312" s="394">
        <f t="shared" si="26"/>
        <v>45838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"Спиди" АД</v>
      </c>
      <c r="B313" s="390" t="str">
        <f t="shared" si="25"/>
        <v>131371780</v>
      </c>
      <c r="C313" s="394">
        <f t="shared" si="26"/>
        <v>45838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"Спиди" АД</v>
      </c>
      <c r="B314" s="390" t="str">
        <f t="shared" si="25"/>
        <v>131371780</v>
      </c>
      <c r="C314" s="394">
        <f t="shared" si="26"/>
        <v>45838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"Спиди" АД</v>
      </c>
      <c r="B315" s="390" t="str">
        <f t="shared" si="25"/>
        <v>131371780</v>
      </c>
      <c r="C315" s="394">
        <f t="shared" si="26"/>
        <v>45838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"Спиди" АД</v>
      </c>
      <c r="B316" s="390" t="str">
        <f t="shared" si="25"/>
        <v>131371780</v>
      </c>
      <c r="C316" s="394">
        <f t="shared" si="26"/>
        <v>45838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"Спиди" АД</v>
      </c>
      <c r="B317" s="390" t="str">
        <f t="shared" si="25"/>
        <v>131371780</v>
      </c>
      <c r="C317" s="394">
        <f t="shared" si="26"/>
        <v>45838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"Спиди" АД</v>
      </c>
      <c r="B318" s="390" t="str">
        <f t="shared" si="25"/>
        <v>131371780</v>
      </c>
      <c r="C318" s="394">
        <f t="shared" si="26"/>
        <v>45838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"Спиди" АД</v>
      </c>
      <c r="B319" s="390" t="str">
        <f t="shared" si="25"/>
        <v>131371780</v>
      </c>
      <c r="C319" s="394">
        <f t="shared" si="26"/>
        <v>45838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"Спиди" АД</v>
      </c>
      <c r="B320" s="390" t="str">
        <f t="shared" si="25"/>
        <v>131371780</v>
      </c>
      <c r="C320" s="394">
        <f t="shared" si="26"/>
        <v>45838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"Спиди" АД</v>
      </c>
      <c r="B321" s="390" t="str">
        <f t="shared" si="25"/>
        <v>131371780</v>
      </c>
      <c r="C321" s="394">
        <f t="shared" si="26"/>
        <v>45838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"Спиди" АД</v>
      </c>
      <c r="B322" s="390" t="str">
        <f t="shared" si="25"/>
        <v>131371780</v>
      </c>
      <c r="C322" s="394">
        <f t="shared" si="26"/>
        <v>45838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"Спиди" АД</v>
      </c>
      <c r="B323" s="390" t="str">
        <f t="shared" si="25"/>
        <v>131371780</v>
      </c>
      <c r="C323" s="394">
        <f t="shared" si="26"/>
        <v>45838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"Спиди" АД</v>
      </c>
      <c r="B324" s="390" t="str">
        <f t="shared" si="25"/>
        <v>131371780</v>
      </c>
      <c r="C324" s="394">
        <f t="shared" si="26"/>
        <v>45838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"Спиди" АД</v>
      </c>
      <c r="B325" s="390" t="str">
        <f t="shared" si="25"/>
        <v>131371780</v>
      </c>
      <c r="C325" s="394">
        <f t="shared" si="26"/>
        <v>45838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"Спиди" АД</v>
      </c>
      <c r="B326" s="390" t="str">
        <f t="shared" si="25"/>
        <v>131371780</v>
      </c>
      <c r="C326" s="394">
        <f t="shared" si="26"/>
        <v>45838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"Спиди" АД</v>
      </c>
      <c r="B327" s="390" t="str">
        <f t="shared" si="25"/>
        <v>131371780</v>
      </c>
      <c r="C327" s="394">
        <f t="shared" si="26"/>
        <v>45838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"Спиди" АД</v>
      </c>
      <c r="B328" s="390" t="str">
        <f t="shared" si="25"/>
        <v>131371780</v>
      </c>
      <c r="C328" s="394">
        <f t="shared" si="26"/>
        <v>45838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-1842</v>
      </c>
    </row>
    <row r="329" spans="1:8">
      <c r="A329" s="390" t="str">
        <f t="shared" si="24"/>
        <v>"Спиди" АД</v>
      </c>
      <c r="B329" s="390" t="str">
        <f t="shared" si="25"/>
        <v>131371780</v>
      </c>
      <c r="C329" s="394">
        <f t="shared" si="26"/>
        <v>45838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"Спиди" АД</v>
      </c>
      <c r="B330" s="390" t="str">
        <f t="shared" si="25"/>
        <v>131371780</v>
      </c>
      <c r="C330" s="394">
        <f t="shared" si="26"/>
        <v>45838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"Спиди" АД</v>
      </c>
      <c r="B331" s="390" t="str">
        <f t="shared" si="25"/>
        <v>131371780</v>
      </c>
      <c r="C331" s="394">
        <f t="shared" si="26"/>
        <v>45838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"Спиди" АД</v>
      </c>
      <c r="B332" s="390" t="str">
        <f t="shared" si="25"/>
        <v>131371780</v>
      </c>
      <c r="C332" s="394">
        <f t="shared" si="26"/>
        <v>45838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-1842</v>
      </c>
    </row>
    <row r="333" spans="1:8">
      <c r="A333" s="390" t="str">
        <f t="shared" si="24"/>
        <v>"Спиди" АД</v>
      </c>
      <c r="B333" s="390" t="str">
        <f t="shared" si="25"/>
        <v>131371780</v>
      </c>
      <c r="C333" s="394">
        <f t="shared" si="26"/>
        <v>45838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"Спиди" АД</v>
      </c>
      <c r="B334" s="390" t="str">
        <f t="shared" si="25"/>
        <v>131371780</v>
      </c>
      <c r="C334" s="394">
        <f t="shared" si="26"/>
        <v>45838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"Спиди" АД</v>
      </c>
      <c r="B335" s="390" t="str">
        <f t="shared" si="25"/>
        <v>131371780</v>
      </c>
      <c r="C335" s="394">
        <f t="shared" si="26"/>
        <v>45838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"Спиди" АД</v>
      </c>
      <c r="B336" s="390" t="str">
        <f t="shared" si="25"/>
        <v>131371780</v>
      </c>
      <c r="C336" s="394">
        <f t="shared" si="26"/>
        <v>45838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"Спиди" АД</v>
      </c>
      <c r="B337" s="390" t="str">
        <f t="shared" si="25"/>
        <v>131371780</v>
      </c>
      <c r="C337" s="394">
        <f t="shared" si="26"/>
        <v>45838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"Спиди" АД</v>
      </c>
      <c r="B338" s="390" t="str">
        <f t="shared" si="25"/>
        <v>131371780</v>
      </c>
      <c r="C338" s="394">
        <f t="shared" si="26"/>
        <v>45838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"Спиди" АД</v>
      </c>
      <c r="B339" s="390" t="str">
        <f t="shared" si="25"/>
        <v>131371780</v>
      </c>
      <c r="C339" s="394">
        <f t="shared" si="26"/>
        <v>45838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"Спиди" АД</v>
      </c>
      <c r="B340" s="390" t="str">
        <f t="shared" si="25"/>
        <v>131371780</v>
      </c>
      <c r="C340" s="394">
        <f t="shared" si="26"/>
        <v>45838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"Спиди" АД</v>
      </c>
      <c r="B341" s="390" t="str">
        <f t="shared" si="25"/>
        <v>131371780</v>
      </c>
      <c r="C341" s="394">
        <f t="shared" si="26"/>
        <v>45838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"Спиди" АД</v>
      </c>
      <c r="B342" s="390" t="str">
        <f t="shared" si="25"/>
        <v>131371780</v>
      </c>
      <c r="C342" s="394">
        <f t="shared" si="26"/>
        <v>45838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"Спиди" АД</v>
      </c>
      <c r="B343" s="390" t="str">
        <f t="shared" si="25"/>
        <v>131371780</v>
      </c>
      <c r="C343" s="394">
        <f t="shared" si="26"/>
        <v>45838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"Спиди" АД</v>
      </c>
      <c r="B344" s="390" t="str">
        <f t="shared" si="25"/>
        <v>131371780</v>
      </c>
      <c r="C344" s="394">
        <f t="shared" si="26"/>
        <v>45838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"Спиди" АД</v>
      </c>
      <c r="B345" s="390" t="str">
        <f t="shared" si="25"/>
        <v>131371780</v>
      </c>
      <c r="C345" s="394">
        <f t="shared" si="26"/>
        <v>45838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-13</v>
      </c>
    </row>
    <row r="346" spans="1:8">
      <c r="A346" s="390" t="str">
        <f t="shared" ref="A346:A409" si="27">pdeName</f>
        <v>"Спиди" АД</v>
      </c>
      <c r="B346" s="390" t="str">
        <f t="shared" ref="B346:B409" si="28">pdeBulstat</f>
        <v>131371780</v>
      </c>
      <c r="C346" s="394">
        <f t="shared" ref="C346:C409" si="29">endDate</f>
        <v>45838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-1855</v>
      </c>
    </row>
    <row r="347" spans="1:8">
      <c r="A347" s="390" t="str">
        <f t="shared" si="27"/>
        <v>"Спиди" АД</v>
      </c>
      <c r="B347" s="390" t="str">
        <f t="shared" si="28"/>
        <v>131371780</v>
      </c>
      <c r="C347" s="394">
        <f t="shared" si="29"/>
        <v>45838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"Спиди" АД</v>
      </c>
      <c r="B348" s="390" t="str">
        <f t="shared" si="28"/>
        <v>131371780</v>
      </c>
      <c r="C348" s="394">
        <f t="shared" si="29"/>
        <v>45838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"Спиди" АД</v>
      </c>
      <c r="B349" s="390" t="str">
        <f t="shared" si="28"/>
        <v>131371780</v>
      </c>
      <c r="C349" s="394">
        <f t="shared" si="29"/>
        <v>45838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-1855</v>
      </c>
    </row>
    <row r="350" spans="1:8">
      <c r="A350" s="390" t="str">
        <f t="shared" si="27"/>
        <v>"Спиди" АД</v>
      </c>
      <c r="B350" s="390" t="str">
        <f t="shared" si="28"/>
        <v>131371780</v>
      </c>
      <c r="C350" s="394">
        <f t="shared" si="29"/>
        <v>45838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84151</v>
      </c>
    </row>
    <row r="351" spans="1:8">
      <c r="A351" s="390" t="str">
        <f t="shared" si="27"/>
        <v>"Спиди" АД</v>
      </c>
      <c r="B351" s="390" t="str">
        <f t="shared" si="28"/>
        <v>131371780</v>
      </c>
      <c r="C351" s="394">
        <f t="shared" si="29"/>
        <v>45838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"Спиди" АД</v>
      </c>
      <c r="B352" s="390" t="str">
        <f t="shared" si="28"/>
        <v>131371780</v>
      </c>
      <c r="C352" s="394">
        <f t="shared" si="29"/>
        <v>45838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"Спиди" АД</v>
      </c>
      <c r="B353" s="390" t="str">
        <f t="shared" si="28"/>
        <v>131371780</v>
      </c>
      <c r="C353" s="394">
        <f t="shared" si="29"/>
        <v>45838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"Спиди" АД</v>
      </c>
      <c r="B354" s="390" t="str">
        <f t="shared" si="28"/>
        <v>131371780</v>
      </c>
      <c r="C354" s="394">
        <f t="shared" si="29"/>
        <v>45838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84151</v>
      </c>
    </row>
    <row r="355" spans="1:8">
      <c r="A355" s="390" t="str">
        <f t="shared" si="27"/>
        <v>"Спиди" АД</v>
      </c>
      <c r="B355" s="390" t="str">
        <f t="shared" si="28"/>
        <v>131371780</v>
      </c>
      <c r="C355" s="394">
        <f t="shared" si="29"/>
        <v>45838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22417</v>
      </c>
    </row>
    <row r="356" spans="1:8">
      <c r="A356" s="390" t="str">
        <f t="shared" si="27"/>
        <v>"Спиди" АД</v>
      </c>
      <c r="B356" s="390" t="str">
        <f t="shared" si="28"/>
        <v>131371780</v>
      </c>
      <c r="C356" s="394">
        <f t="shared" si="29"/>
        <v>45838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-33341</v>
      </c>
    </row>
    <row r="357" spans="1:8">
      <c r="A357" s="390" t="str">
        <f t="shared" si="27"/>
        <v>"Спиди" АД</v>
      </c>
      <c r="B357" s="390" t="str">
        <f t="shared" si="28"/>
        <v>131371780</v>
      </c>
      <c r="C357" s="394">
        <f t="shared" si="29"/>
        <v>45838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-33341</v>
      </c>
    </row>
    <row r="358" spans="1:8">
      <c r="A358" s="390" t="str">
        <f t="shared" si="27"/>
        <v>"Спиди" АД</v>
      </c>
      <c r="B358" s="390" t="str">
        <f t="shared" si="28"/>
        <v>131371780</v>
      </c>
      <c r="C358" s="394">
        <f t="shared" si="29"/>
        <v>45838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"Спиди" АД</v>
      </c>
      <c r="B359" s="390" t="str">
        <f t="shared" si="28"/>
        <v>131371780</v>
      </c>
      <c r="C359" s="394">
        <f t="shared" si="29"/>
        <v>45838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"Спиди" АД</v>
      </c>
      <c r="B360" s="390" t="str">
        <f t="shared" si="28"/>
        <v>131371780</v>
      </c>
      <c r="C360" s="394">
        <f t="shared" si="29"/>
        <v>45838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"Спиди" АД</v>
      </c>
      <c r="B361" s="390" t="str">
        <f t="shared" si="28"/>
        <v>131371780</v>
      </c>
      <c r="C361" s="394">
        <f t="shared" si="29"/>
        <v>45838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"Спиди" АД</v>
      </c>
      <c r="B362" s="390" t="str">
        <f t="shared" si="28"/>
        <v>131371780</v>
      </c>
      <c r="C362" s="394">
        <f t="shared" si="29"/>
        <v>45838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"Спиди" АД</v>
      </c>
      <c r="B363" s="390" t="str">
        <f t="shared" si="28"/>
        <v>131371780</v>
      </c>
      <c r="C363" s="394">
        <f t="shared" si="29"/>
        <v>45838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"Спиди" АД</v>
      </c>
      <c r="B364" s="390" t="str">
        <f t="shared" si="28"/>
        <v>131371780</v>
      </c>
      <c r="C364" s="394">
        <f t="shared" si="29"/>
        <v>45838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"Спиди" АД</v>
      </c>
      <c r="B365" s="390" t="str">
        <f t="shared" si="28"/>
        <v>131371780</v>
      </c>
      <c r="C365" s="394">
        <f t="shared" si="29"/>
        <v>45838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"Спиди" АД</v>
      </c>
      <c r="B366" s="390" t="str">
        <f t="shared" si="28"/>
        <v>131371780</v>
      </c>
      <c r="C366" s="394">
        <f t="shared" si="29"/>
        <v>45838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"Спиди" АД</v>
      </c>
      <c r="B367" s="390" t="str">
        <f t="shared" si="28"/>
        <v>131371780</v>
      </c>
      <c r="C367" s="394">
        <f t="shared" si="29"/>
        <v>45838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"Спиди" АД</v>
      </c>
      <c r="B368" s="390" t="str">
        <f t="shared" si="28"/>
        <v>131371780</v>
      </c>
      <c r="C368" s="394">
        <f t="shared" si="29"/>
        <v>45838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73227</v>
      </c>
    </row>
    <row r="369" spans="1:8">
      <c r="A369" s="390" t="str">
        <f t="shared" si="27"/>
        <v>"Спиди" АД</v>
      </c>
      <c r="B369" s="390" t="str">
        <f t="shared" si="28"/>
        <v>131371780</v>
      </c>
      <c r="C369" s="394">
        <f t="shared" si="29"/>
        <v>45838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"Спиди" АД</v>
      </c>
      <c r="B370" s="390" t="str">
        <f t="shared" si="28"/>
        <v>131371780</v>
      </c>
      <c r="C370" s="394">
        <f t="shared" si="29"/>
        <v>45838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"Спиди" АД</v>
      </c>
      <c r="B371" s="390" t="str">
        <f t="shared" si="28"/>
        <v>131371780</v>
      </c>
      <c r="C371" s="394">
        <f t="shared" si="29"/>
        <v>45838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73227</v>
      </c>
    </row>
    <row r="372" spans="1:8">
      <c r="A372" s="390" t="str">
        <f t="shared" si="27"/>
        <v>"Спиди" АД</v>
      </c>
      <c r="B372" s="390" t="str">
        <f t="shared" si="28"/>
        <v>131371780</v>
      </c>
      <c r="C372" s="394">
        <f t="shared" si="29"/>
        <v>45838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0</v>
      </c>
    </row>
    <row r="373" spans="1:8">
      <c r="A373" s="390" t="str">
        <f t="shared" si="27"/>
        <v>"Спиди" АД</v>
      </c>
      <c r="B373" s="390" t="str">
        <f t="shared" si="28"/>
        <v>131371780</v>
      </c>
      <c r="C373" s="394">
        <f t="shared" si="29"/>
        <v>45838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"Спиди" АД</v>
      </c>
      <c r="B374" s="390" t="str">
        <f t="shared" si="28"/>
        <v>131371780</v>
      </c>
      <c r="C374" s="394">
        <f t="shared" si="29"/>
        <v>45838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"Спиди" АД</v>
      </c>
      <c r="B375" s="390" t="str">
        <f t="shared" si="28"/>
        <v>131371780</v>
      </c>
      <c r="C375" s="394">
        <f t="shared" si="29"/>
        <v>45838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"Спиди" АД</v>
      </c>
      <c r="B376" s="390" t="str">
        <f t="shared" si="28"/>
        <v>131371780</v>
      </c>
      <c r="C376" s="394">
        <f t="shared" si="29"/>
        <v>45838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0</v>
      </c>
    </row>
    <row r="377" spans="1:8">
      <c r="A377" s="390" t="str">
        <f t="shared" si="27"/>
        <v>"Спиди" АД</v>
      </c>
      <c r="B377" s="390" t="str">
        <f t="shared" si="28"/>
        <v>131371780</v>
      </c>
      <c r="C377" s="394">
        <f t="shared" si="29"/>
        <v>45838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>"Спиди" АД</v>
      </c>
      <c r="B378" s="390" t="str">
        <f t="shared" si="28"/>
        <v>131371780</v>
      </c>
      <c r="C378" s="394">
        <f t="shared" si="29"/>
        <v>45838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"Спиди" АД</v>
      </c>
      <c r="B379" s="390" t="str">
        <f t="shared" si="28"/>
        <v>131371780</v>
      </c>
      <c r="C379" s="394">
        <f t="shared" si="29"/>
        <v>45838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"Спиди" АД</v>
      </c>
      <c r="B380" s="390" t="str">
        <f t="shared" si="28"/>
        <v>131371780</v>
      </c>
      <c r="C380" s="394">
        <f t="shared" si="29"/>
        <v>45838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"Спиди" АД</v>
      </c>
      <c r="B381" s="390" t="str">
        <f t="shared" si="28"/>
        <v>131371780</v>
      </c>
      <c r="C381" s="394">
        <f t="shared" si="29"/>
        <v>45838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"Спиди" АД</v>
      </c>
      <c r="B382" s="390" t="str">
        <f t="shared" si="28"/>
        <v>131371780</v>
      </c>
      <c r="C382" s="394">
        <f t="shared" si="29"/>
        <v>45838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"Спиди" АД</v>
      </c>
      <c r="B383" s="390" t="str">
        <f t="shared" si="28"/>
        <v>131371780</v>
      </c>
      <c r="C383" s="394">
        <f t="shared" si="29"/>
        <v>45838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"Спиди" АД</v>
      </c>
      <c r="B384" s="390" t="str">
        <f t="shared" si="28"/>
        <v>131371780</v>
      </c>
      <c r="C384" s="394">
        <f t="shared" si="29"/>
        <v>45838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"Спиди" АД</v>
      </c>
      <c r="B385" s="390" t="str">
        <f t="shared" si="28"/>
        <v>131371780</v>
      </c>
      <c r="C385" s="394">
        <f t="shared" si="29"/>
        <v>45838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"Спиди" АД</v>
      </c>
      <c r="B386" s="390" t="str">
        <f t="shared" si="28"/>
        <v>131371780</v>
      </c>
      <c r="C386" s="394">
        <f t="shared" si="29"/>
        <v>45838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"Спиди" АД</v>
      </c>
      <c r="B387" s="390" t="str">
        <f t="shared" si="28"/>
        <v>131371780</v>
      </c>
      <c r="C387" s="394">
        <f t="shared" si="29"/>
        <v>45838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"Спиди" АД</v>
      </c>
      <c r="B388" s="390" t="str">
        <f t="shared" si="28"/>
        <v>131371780</v>
      </c>
      <c r="C388" s="394">
        <f t="shared" si="29"/>
        <v>45838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"Спиди" АД</v>
      </c>
      <c r="B389" s="390" t="str">
        <f t="shared" si="28"/>
        <v>131371780</v>
      </c>
      <c r="C389" s="394">
        <f t="shared" si="29"/>
        <v>45838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"Спиди" АД</v>
      </c>
      <c r="B390" s="390" t="str">
        <f t="shared" si="28"/>
        <v>131371780</v>
      </c>
      <c r="C390" s="394">
        <f t="shared" si="29"/>
        <v>45838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0</v>
      </c>
    </row>
    <row r="391" spans="1:8">
      <c r="A391" s="390" t="str">
        <f t="shared" si="27"/>
        <v>"Спиди" АД</v>
      </c>
      <c r="B391" s="390" t="str">
        <f t="shared" si="28"/>
        <v>131371780</v>
      </c>
      <c r="C391" s="394">
        <f t="shared" si="29"/>
        <v>45838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"Спиди" АД</v>
      </c>
      <c r="B392" s="390" t="str">
        <f t="shared" si="28"/>
        <v>131371780</v>
      </c>
      <c r="C392" s="394">
        <f t="shared" si="29"/>
        <v>45838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"Спиди" АД</v>
      </c>
      <c r="B393" s="390" t="str">
        <f t="shared" si="28"/>
        <v>131371780</v>
      </c>
      <c r="C393" s="394">
        <f t="shared" si="29"/>
        <v>45838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0</v>
      </c>
    </row>
    <row r="394" spans="1:8">
      <c r="A394" s="390" t="str">
        <f t="shared" si="27"/>
        <v>"Спиди" АД</v>
      </c>
      <c r="B394" s="390" t="str">
        <f t="shared" si="28"/>
        <v>131371780</v>
      </c>
      <c r="C394" s="394">
        <f t="shared" si="29"/>
        <v>45838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"Спиди" АД</v>
      </c>
      <c r="B395" s="390" t="str">
        <f t="shared" si="28"/>
        <v>131371780</v>
      </c>
      <c r="C395" s="394">
        <f t="shared" si="29"/>
        <v>45838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"Спиди" АД</v>
      </c>
      <c r="B396" s="390" t="str">
        <f t="shared" si="28"/>
        <v>131371780</v>
      </c>
      <c r="C396" s="394">
        <f t="shared" si="29"/>
        <v>45838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"Спиди" АД</v>
      </c>
      <c r="B397" s="390" t="str">
        <f t="shared" si="28"/>
        <v>131371780</v>
      </c>
      <c r="C397" s="394">
        <f t="shared" si="29"/>
        <v>45838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"Спиди" АД</v>
      </c>
      <c r="B398" s="390" t="str">
        <f t="shared" si="28"/>
        <v>131371780</v>
      </c>
      <c r="C398" s="394">
        <f t="shared" si="29"/>
        <v>45838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"Спиди" АД</v>
      </c>
      <c r="B399" s="390" t="str">
        <f t="shared" si="28"/>
        <v>131371780</v>
      </c>
      <c r="C399" s="394">
        <f t="shared" si="29"/>
        <v>45838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"Спиди" АД</v>
      </c>
      <c r="B400" s="390" t="str">
        <f t="shared" si="28"/>
        <v>131371780</v>
      </c>
      <c r="C400" s="394">
        <f t="shared" si="29"/>
        <v>45838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"Спиди" АД</v>
      </c>
      <c r="B401" s="390" t="str">
        <f t="shared" si="28"/>
        <v>131371780</v>
      </c>
      <c r="C401" s="394">
        <f t="shared" si="29"/>
        <v>45838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"Спиди" АД</v>
      </c>
      <c r="B402" s="390" t="str">
        <f t="shared" si="28"/>
        <v>131371780</v>
      </c>
      <c r="C402" s="394">
        <f t="shared" si="29"/>
        <v>45838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"Спиди" АД</v>
      </c>
      <c r="B403" s="390" t="str">
        <f t="shared" si="28"/>
        <v>131371780</v>
      </c>
      <c r="C403" s="394">
        <f t="shared" si="29"/>
        <v>45838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"Спиди" АД</v>
      </c>
      <c r="B404" s="390" t="str">
        <f t="shared" si="28"/>
        <v>131371780</v>
      </c>
      <c r="C404" s="394">
        <f t="shared" si="29"/>
        <v>45838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"Спиди" АД</v>
      </c>
      <c r="B405" s="390" t="str">
        <f t="shared" si="28"/>
        <v>131371780</v>
      </c>
      <c r="C405" s="394">
        <f t="shared" si="29"/>
        <v>45838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"Спиди" АД</v>
      </c>
      <c r="B406" s="390" t="str">
        <f t="shared" si="28"/>
        <v>131371780</v>
      </c>
      <c r="C406" s="394">
        <f t="shared" si="29"/>
        <v>45838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"Спиди" АД</v>
      </c>
      <c r="B407" s="390" t="str">
        <f t="shared" si="28"/>
        <v>131371780</v>
      </c>
      <c r="C407" s="394">
        <f t="shared" si="29"/>
        <v>45838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"Спиди" АД</v>
      </c>
      <c r="B408" s="390" t="str">
        <f t="shared" si="28"/>
        <v>131371780</v>
      </c>
      <c r="C408" s="394">
        <f t="shared" si="29"/>
        <v>45838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"Спиди" АД</v>
      </c>
      <c r="B409" s="390" t="str">
        <f t="shared" si="28"/>
        <v>131371780</v>
      </c>
      <c r="C409" s="394">
        <f t="shared" si="29"/>
        <v>45838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"Спиди" АД</v>
      </c>
      <c r="B410" s="390" t="str">
        <f t="shared" ref="B410:B459" si="31">pdeBulstat</f>
        <v>131371780</v>
      </c>
      <c r="C410" s="394">
        <f t="shared" ref="C410:C459" si="32">endDate</f>
        <v>45838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"Спиди" АД</v>
      </c>
      <c r="B411" s="390" t="str">
        <f t="shared" si="31"/>
        <v>131371780</v>
      </c>
      <c r="C411" s="394">
        <f t="shared" si="32"/>
        <v>45838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"Спиди" АД</v>
      </c>
      <c r="B412" s="390" t="str">
        <f t="shared" si="31"/>
        <v>131371780</v>
      </c>
      <c r="C412" s="394">
        <f t="shared" si="32"/>
        <v>45838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"Спиди" АД</v>
      </c>
      <c r="B413" s="390" t="str">
        <f t="shared" si="31"/>
        <v>131371780</v>
      </c>
      <c r="C413" s="394">
        <f t="shared" si="32"/>
        <v>45838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"Спиди" АД</v>
      </c>
      <c r="B414" s="390" t="str">
        <f t="shared" si="31"/>
        <v>131371780</v>
      </c>
      <c r="C414" s="394">
        <f t="shared" si="32"/>
        <v>45838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"Спиди" АД</v>
      </c>
      <c r="B415" s="390" t="str">
        <f t="shared" si="31"/>
        <v>131371780</v>
      </c>
      <c r="C415" s="394">
        <f t="shared" si="32"/>
        <v>45838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"Спиди" АД</v>
      </c>
      <c r="B416" s="390" t="str">
        <f t="shared" si="31"/>
        <v>131371780</v>
      </c>
      <c r="C416" s="394">
        <f t="shared" si="32"/>
        <v>45838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108031</v>
      </c>
    </row>
    <row r="417" spans="1:8">
      <c r="A417" s="390" t="str">
        <f t="shared" si="30"/>
        <v>"Спиди" АД</v>
      </c>
      <c r="B417" s="390" t="str">
        <f t="shared" si="31"/>
        <v>131371780</v>
      </c>
      <c r="C417" s="394">
        <f t="shared" si="32"/>
        <v>45838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"Спиди" АД</v>
      </c>
      <c r="B418" s="390" t="str">
        <f t="shared" si="31"/>
        <v>131371780</v>
      </c>
      <c r="C418" s="394">
        <f t="shared" si="32"/>
        <v>45838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"Спиди" АД</v>
      </c>
      <c r="B419" s="390" t="str">
        <f t="shared" si="31"/>
        <v>131371780</v>
      </c>
      <c r="C419" s="394">
        <f t="shared" si="32"/>
        <v>45838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"Спиди" АД</v>
      </c>
      <c r="B420" s="390" t="str">
        <f t="shared" si="31"/>
        <v>131371780</v>
      </c>
      <c r="C420" s="394">
        <f t="shared" si="32"/>
        <v>45838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108031</v>
      </c>
    </row>
    <row r="421" spans="1:8">
      <c r="A421" s="390" t="str">
        <f t="shared" si="30"/>
        <v>"Спиди" АД</v>
      </c>
      <c r="B421" s="390" t="str">
        <f t="shared" si="31"/>
        <v>131371780</v>
      </c>
      <c r="C421" s="394">
        <f t="shared" si="32"/>
        <v>45838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22417</v>
      </c>
    </row>
    <row r="422" spans="1:8">
      <c r="A422" s="390" t="str">
        <f t="shared" si="30"/>
        <v>"Спиди" АД</v>
      </c>
      <c r="B422" s="390" t="str">
        <f t="shared" si="31"/>
        <v>131371780</v>
      </c>
      <c r="C422" s="394">
        <f t="shared" si="32"/>
        <v>45838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-33341</v>
      </c>
    </row>
    <row r="423" spans="1:8">
      <c r="A423" s="390" t="str">
        <f t="shared" si="30"/>
        <v>"Спиди" АД</v>
      </c>
      <c r="B423" s="390" t="str">
        <f t="shared" si="31"/>
        <v>131371780</v>
      </c>
      <c r="C423" s="394">
        <f t="shared" si="32"/>
        <v>45838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-33341</v>
      </c>
    </row>
    <row r="424" spans="1:8">
      <c r="A424" s="390" t="str">
        <f t="shared" si="30"/>
        <v>"Спиди" АД</v>
      </c>
      <c r="B424" s="390" t="str">
        <f t="shared" si="31"/>
        <v>131371780</v>
      </c>
      <c r="C424" s="394">
        <f t="shared" si="32"/>
        <v>45838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"Спиди" АД</v>
      </c>
      <c r="B425" s="390" t="str">
        <f t="shared" si="31"/>
        <v>131371780</v>
      </c>
      <c r="C425" s="394">
        <f t="shared" si="32"/>
        <v>45838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"Спиди" АД</v>
      </c>
      <c r="B426" s="390" t="str">
        <f t="shared" si="31"/>
        <v>131371780</v>
      </c>
      <c r="C426" s="394">
        <f t="shared" si="32"/>
        <v>45838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"Спиди" АД</v>
      </c>
      <c r="B427" s="390" t="str">
        <f t="shared" si="31"/>
        <v>131371780</v>
      </c>
      <c r="C427" s="394">
        <f t="shared" si="32"/>
        <v>45838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"Спиди" АД</v>
      </c>
      <c r="B428" s="390" t="str">
        <f t="shared" si="31"/>
        <v>131371780</v>
      </c>
      <c r="C428" s="394">
        <f t="shared" si="32"/>
        <v>45838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"Спиди" АД</v>
      </c>
      <c r="B429" s="390" t="str">
        <f t="shared" si="31"/>
        <v>131371780</v>
      </c>
      <c r="C429" s="394">
        <f t="shared" si="32"/>
        <v>45838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"Спиди" АД</v>
      </c>
      <c r="B430" s="390" t="str">
        <f t="shared" si="31"/>
        <v>131371780</v>
      </c>
      <c r="C430" s="394">
        <f t="shared" si="32"/>
        <v>45838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"Спиди" АД</v>
      </c>
      <c r="B431" s="390" t="str">
        <f t="shared" si="31"/>
        <v>131371780</v>
      </c>
      <c r="C431" s="394">
        <f t="shared" si="32"/>
        <v>45838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"Спиди" АД</v>
      </c>
      <c r="B432" s="390" t="str">
        <f t="shared" si="31"/>
        <v>131371780</v>
      </c>
      <c r="C432" s="394">
        <f t="shared" si="32"/>
        <v>45838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"Спиди" АД</v>
      </c>
      <c r="B433" s="390" t="str">
        <f t="shared" si="31"/>
        <v>131371780</v>
      </c>
      <c r="C433" s="394">
        <f t="shared" si="32"/>
        <v>45838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-13</v>
      </c>
    </row>
    <row r="434" spans="1:8">
      <c r="A434" s="390" t="str">
        <f t="shared" si="30"/>
        <v>"Спиди" АД</v>
      </c>
      <c r="B434" s="390" t="str">
        <f t="shared" si="31"/>
        <v>131371780</v>
      </c>
      <c r="C434" s="394">
        <f t="shared" si="32"/>
        <v>45838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97094</v>
      </c>
    </row>
    <row r="435" spans="1:8">
      <c r="A435" s="390" t="str">
        <f t="shared" si="30"/>
        <v>"Спиди" АД</v>
      </c>
      <c r="B435" s="390" t="str">
        <f t="shared" si="31"/>
        <v>131371780</v>
      </c>
      <c r="C435" s="394">
        <f t="shared" si="32"/>
        <v>45838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"Спиди" АД</v>
      </c>
      <c r="B436" s="390" t="str">
        <f t="shared" si="31"/>
        <v>131371780</v>
      </c>
      <c r="C436" s="394">
        <f t="shared" si="32"/>
        <v>45838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"Спиди" АД</v>
      </c>
      <c r="B437" s="390" t="str">
        <f t="shared" si="31"/>
        <v>131371780</v>
      </c>
      <c r="C437" s="394">
        <f t="shared" si="32"/>
        <v>45838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97094</v>
      </c>
    </row>
    <row r="438" spans="1:8">
      <c r="A438" s="390" t="str">
        <f t="shared" si="30"/>
        <v>"Спиди" АД</v>
      </c>
      <c r="B438" s="390" t="str">
        <f t="shared" si="31"/>
        <v>131371780</v>
      </c>
      <c r="C438" s="394">
        <f t="shared" si="32"/>
        <v>45838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0</v>
      </c>
    </row>
    <row r="439" spans="1:8">
      <c r="A439" s="390" t="str">
        <f t="shared" si="30"/>
        <v>"Спиди" АД</v>
      </c>
      <c r="B439" s="390" t="str">
        <f t="shared" si="31"/>
        <v>131371780</v>
      </c>
      <c r="C439" s="394">
        <f t="shared" si="32"/>
        <v>45838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"Спиди" АД</v>
      </c>
      <c r="B440" s="390" t="str">
        <f t="shared" si="31"/>
        <v>131371780</v>
      </c>
      <c r="C440" s="394">
        <f t="shared" si="32"/>
        <v>45838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"Спиди" АД</v>
      </c>
      <c r="B441" s="390" t="str">
        <f t="shared" si="31"/>
        <v>131371780</v>
      </c>
      <c r="C441" s="394">
        <f t="shared" si="32"/>
        <v>45838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"Спиди" АД</v>
      </c>
      <c r="B442" s="390" t="str">
        <f t="shared" si="31"/>
        <v>131371780</v>
      </c>
      <c r="C442" s="394">
        <f t="shared" si="32"/>
        <v>45838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0</v>
      </c>
    </row>
    <row r="443" spans="1:8">
      <c r="A443" s="390" t="str">
        <f t="shared" si="30"/>
        <v>"Спиди" АД</v>
      </c>
      <c r="B443" s="390" t="str">
        <f t="shared" si="31"/>
        <v>131371780</v>
      </c>
      <c r="C443" s="394">
        <f t="shared" si="32"/>
        <v>45838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"Спиди" АД</v>
      </c>
      <c r="B444" s="390" t="str">
        <f t="shared" si="31"/>
        <v>131371780</v>
      </c>
      <c r="C444" s="394">
        <f t="shared" si="32"/>
        <v>45838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"Спиди" АД</v>
      </c>
      <c r="B445" s="390" t="str">
        <f t="shared" si="31"/>
        <v>131371780</v>
      </c>
      <c r="C445" s="394">
        <f t="shared" si="32"/>
        <v>45838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"Спиди" АД</v>
      </c>
      <c r="B446" s="390" t="str">
        <f t="shared" si="31"/>
        <v>131371780</v>
      </c>
      <c r="C446" s="394">
        <f t="shared" si="32"/>
        <v>45838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"Спиди" АД</v>
      </c>
      <c r="B447" s="390" t="str">
        <f t="shared" si="31"/>
        <v>131371780</v>
      </c>
      <c r="C447" s="394">
        <f t="shared" si="32"/>
        <v>45838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"Спиди" АД</v>
      </c>
      <c r="B448" s="390" t="str">
        <f t="shared" si="31"/>
        <v>131371780</v>
      </c>
      <c r="C448" s="394">
        <f t="shared" si="32"/>
        <v>45838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"Спиди" АД</v>
      </c>
      <c r="B449" s="390" t="str">
        <f t="shared" si="31"/>
        <v>131371780</v>
      </c>
      <c r="C449" s="394">
        <f t="shared" si="32"/>
        <v>45838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"Спиди" АД</v>
      </c>
      <c r="B450" s="390" t="str">
        <f t="shared" si="31"/>
        <v>131371780</v>
      </c>
      <c r="C450" s="394">
        <f t="shared" si="32"/>
        <v>45838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"Спиди" АД</v>
      </c>
      <c r="B451" s="390" t="str">
        <f t="shared" si="31"/>
        <v>131371780</v>
      </c>
      <c r="C451" s="394">
        <f t="shared" si="32"/>
        <v>45838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"Спиди" АД</v>
      </c>
      <c r="B452" s="390" t="str">
        <f t="shared" si="31"/>
        <v>131371780</v>
      </c>
      <c r="C452" s="394">
        <f t="shared" si="32"/>
        <v>45838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"Спиди" АД</v>
      </c>
      <c r="B453" s="390" t="str">
        <f t="shared" si="31"/>
        <v>131371780</v>
      </c>
      <c r="C453" s="394">
        <f t="shared" si="32"/>
        <v>45838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"Спиди" АД</v>
      </c>
      <c r="B454" s="390" t="str">
        <f t="shared" si="31"/>
        <v>131371780</v>
      </c>
      <c r="C454" s="394">
        <f t="shared" si="32"/>
        <v>45838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"Спиди" АД</v>
      </c>
      <c r="B455" s="390" t="str">
        <f t="shared" si="31"/>
        <v>131371780</v>
      </c>
      <c r="C455" s="394">
        <f t="shared" si="32"/>
        <v>45838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"Спиди" АД</v>
      </c>
      <c r="B456" s="390" t="str">
        <f t="shared" si="31"/>
        <v>131371780</v>
      </c>
      <c r="C456" s="394">
        <f t="shared" si="32"/>
        <v>45838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0</v>
      </c>
    </row>
    <row r="457" spans="1:8">
      <c r="A457" s="390" t="str">
        <f t="shared" si="30"/>
        <v>"Спиди" АД</v>
      </c>
      <c r="B457" s="390" t="str">
        <f t="shared" si="31"/>
        <v>131371780</v>
      </c>
      <c r="C457" s="394">
        <f t="shared" si="32"/>
        <v>45838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"Спиди" АД</v>
      </c>
      <c r="B458" s="390" t="str">
        <f t="shared" si="31"/>
        <v>131371780</v>
      </c>
      <c r="C458" s="394">
        <f t="shared" si="32"/>
        <v>45838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"Спиди" АД</v>
      </c>
      <c r="B459" s="390" t="str">
        <f t="shared" si="31"/>
        <v>131371780</v>
      </c>
      <c r="C459" s="394">
        <f t="shared" si="32"/>
        <v>45838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0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"Спиди" АД</v>
      </c>
      <c r="B461" s="390" t="str">
        <f t="shared" ref="B461:B524" si="34">pdeBulstat</f>
        <v>131371780</v>
      </c>
      <c r="C461" s="394">
        <f t="shared" ref="C461:C524" si="35">endDate</f>
        <v>45838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"Спиди" АД</v>
      </c>
      <c r="B462" s="390" t="str">
        <f t="shared" si="34"/>
        <v>131371780</v>
      </c>
      <c r="C462" s="394">
        <f t="shared" si="35"/>
        <v>45838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"Спиди" АД</v>
      </c>
      <c r="B463" s="390" t="str">
        <f t="shared" si="34"/>
        <v>131371780</v>
      </c>
      <c r="C463" s="394">
        <f t="shared" si="35"/>
        <v>45838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"Спиди" АД</v>
      </c>
      <c r="B464" s="390" t="str">
        <f t="shared" si="34"/>
        <v>131371780</v>
      </c>
      <c r="C464" s="394">
        <f t="shared" si="35"/>
        <v>45838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"Спиди" АД</v>
      </c>
      <c r="B465" s="390" t="str">
        <f t="shared" si="34"/>
        <v>131371780</v>
      </c>
      <c r="C465" s="394">
        <f t="shared" si="35"/>
        <v>45838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"Спиди" АД</v>
      </c>
      <c r="B466" s="390" t="str">
        <f t="shared" si="34"/>
        <v>131371780</v>
      </c>
      <c r="C466" s="394">
        <f t="shared" si="35"/>
        <v>45838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"Спиди" АД</v>
      </c>
      <c r="B467" s="390" t="str">
        <f t="shared" si="34"/>
        <v>131371780</v>
      </c>
      <c r="C467" s="394">
        <f t="shared" si="35"/>
        <v>45838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"Спиди" АД</v>
      </c>
      <c r="B468" s="390" t="str">
        <f t="shared" si="34"/>
        <v>131371780</v>
      </c>
      <c r="C468" s="394">
        <f t="shared" si="35"/>
        <v>45838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"Спиди" АД</v>
      </c>
      <c r="B469" s="390" t="str">
        <f t="shared" si="34"/>
        <v>131371780</v>
      </c>
      <c r="C469" s="394">
        <f t="shared" si="35"/>
        <v>45838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"Спиди" АД</v>
      </c>
      <c r="B470" s="390" t="str">
        <f t="shared" si="34"/>
        <v>131371780</v>
      </c>
      <c r="C470" s="394">
        <f t="shared" si="35"/>
        <v>45838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"Спиди" АД</v>
      </c>
      <c r="B471" s="390" t="str">
        <f t="shared" si="34"/>
        <v>131371780</v>
      </c>
      <c r="C471" s="394">
        <f t="shared" si="35"/>
        <v>45838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"Спиди" АД</v>
      </c>
      <c r="B472" s="390" t="str">
        <f t="shared" si="34"/>
        <v>131371780</v>
      </c>
      <c r="C472" s="394">
        <f t="shared" si="35"/>
        <v>45838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"Спиди" АД</v>
      </c>
      <c r="B473" s="390" t="str">
        <f t="shared" si="34"/>
        <v>131371780</v>
      </c>
      <c r="C473" s="394">
        <f t="shared" si="35"/>
        <v>45838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"Спиди" АД</v>
      </c>
      <c r="B474" s="390" t="str">
        <f t="shared" si="34"/>
        <v>131371780</v>
      </c>
      <c r="C474" s="394">
        <f t="shared" si="35"/>
        <v>45838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"Спиди" АД</v>
      </c>
      <c r="B475" s="390" t="str">
        <f t="shared" si="34"/>
        <v>131371780</v>
      </c>
      <c r="C475" s="394">
        <f t="shared" si="35"/>
        <v>45838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"Спиди" АД</v>
      </c>
      <c r="B476" s="390" t="str">
        <f t="shared" si="34"/>
        <v>131371780</v>
      </c>
      <c r="C476" s="394">
        <f t="shared" si="35"/>
        <v>45838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"Спиди" АД</v>
      </c>
      <c r="B477" s="390" t="str">
        <f t="shared" si="34"/>
        <v>131371780</v>
      </c>
      <c r="C477" s="394">
        <f t="shared" si="35"/>
        <v>45838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"Спиди" АД</v>
      </c>
      <c r="B478" s="390" t="str">
        <f t="shared" si="34"/>
        <v>131371780</v>
      </c>
      <c r="C478" s="394">
        <f t="shared" si="35"/>
        <v>45838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"Спиди" АД</v>
      </c>
      <c r="B479" s="390" t="str">
        <f t="shared" si="34"/>
        <v>131371780</v>
      </c>
      <c r="C479" s="394">
        <f t="shared" si="35"/>
        <v>45838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"Спиди" АД</v>
      </c>
      <c r="B480" s="390" t="str">
        <f t="shared" si="34"/>
        <v>131371780</v>
      </c>
      <c r="C480" s="394">
        <f t="shared" si="35"/>
        <v>45838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"Спиди" АД</v>
      </c>
      <c r="B481" s="390" t="str">
        <f t="shared" si="34"/>
        <v>131371780</v>
      </c>
      <c r="C481" s="394">
        <f t="shared" si="35"/>
        <v>45838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"Спиди" АД</v>
      </c>
      <c r="B482" s="390" t="str">
        <f t="shared" si="34"/>
        <v>131371780</v>
      </c>
      <c r="C482" s="394">
        <f t="shared" si="35"/>
        <v>45838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"Спиди" АД</v>
      </c>
      <c r="B483" s="390" t="str">
        <f t="shared" si="34"/>
        <v>131371780</v>
      </c>
      <c r="C483" s="394">
        <f t="shared" si="35"/>
        <v>45838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"Спиди" АД</v>
      </c>
      <c r="B484" s="390" t="str">
        <f t="shared" si="34"/>
        <v>131371780</v>
      </c>
      <c r="C484" s="394">
        <f t="shared" si="35"/>
        <v>45838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"Спиди" АД</v>
      </c>
      <c r="B485" s="390" t="str">
        <f t="shared" si="34"/>
        <v>131371780</v>
      </c>
      <c r="C485" s="394">
        <f t="shared" si="35"/>
        <v>45838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"Спиди" АД</v>
      </c>
      <c r="B486" s="390" t="str">
        <f t="shared" si="34"/>
        <v>131371780</v>
      </c>
      <c r="C486" s="394">
        <f t="shared" si="35"/>
        <v>45838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"Спиди" АД</v>
      </c>
      <c r="B487" s="390" t="str">
        <f t="shared" si="34"/>
        <v>131371780</v>
      </c>
      <c r="C487" s="394">
        <f t="shared" si="35"/>
        <v>45838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"Спиди" АД</v>
      </c>
      <c r="B488" s="390" t="str">
        <f t="shared" si="34"/>
        <v>131371780</v>
      </c>
      <c r="C488" s="394">
        <f t="shared" si="35"/>
        <v>45838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"Спиди" АД</v>
      </c>
      <c r="B489" s="390" t="str">
        <f t="shared" si="34"/>
        <v>131371780</v>
      </c>
      <c r="C489" s="394">
        <f t="shared" si="35"/>
        <v>45838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"Спиди" АД</v>
      </c>
      <c r="B490" s="390" t="str">
        <f t="shared" si="34"/>
        <v>131371780</v>
      </c>
      <c r="C490" s="394">
        <f t="shared" si="35"/>
        <v>45838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"Спиди" АД</v>
      </c>
      <c r="B491" s="390" t="str">
        <f t="shared" si="34"/>
        <v>131371780</v>
      </c>
      <c r="C491" s="394">
        <f t="shared" si="35"/>
        <v>45838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"Спиди" АД</v>
      </c>
      <c r="B492" s="390" t="str">
        <f t="shared" si="34"/>
        <v>131371780</v>
      </c>
      <c r="C492" s="394">
        <f t="shared" si="35"/>
        <v>45838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"Спиди" АД</v>
      </c>
      <c r="B493" s="390" t="str">
        <f t="shared" si="34"/>
        <v>131371780</v>
      </c>
      <c r="C493" s="394">
        <f t="shared" si="35"/>
        <v>45838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"Спиди" АД</v>
      </c>
      <c r="B494" s="390" t="str">
        <f t="shared" si="34"/>
        <v>131371780</v>
      </c>
      <c r="C494" s="394">
        <f t="shared" si="35"/>
        <v>45838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"Спиди" АД</v>
      </c>
      <c r="B495" s="390" t="str">
        <f t="shared" si="34"/>
        <v>131371780</v>
      </c>
      <c r="C495" s="394">
        <f t="shared" si="35"/>
        <v>45838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"Спиди" АД</v>
      </c>
      <c r="B496" s="390" t="str">
        <f t="shared" si="34"/>
        <v>131371780</v>
      </c>
      <c r="C496" s="394">
        <f t="shared" si="35"/>
        <v>45838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"Спиди" АД</v>
      </c>
      <c r="B497" s="390" t="str">
        <f t="shared" si="34"/>
        <v>131371780</v>
      </c>
      <c r="C497" s="394">
        <f t="shared" si="35"/>
        <v>45838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"Спиди" АД</v>
      </c>
      <c r="B498" s="390" t="str">
        <f t="shared" si="34"/>
        <v>131371780</v>
      </c>
      <c r="C498" s="394">
        <f t="shared" si="35"/>
        <v>45838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"Спиди" АД</v>
      </c>
      <c r="B499" s="390" t="str">
        <f t="shared" si="34"/>
        <v>131371780</v>
      </c>
      <c r="C499" s="394">
        <f t="shared" si="35"/>
        <v>45838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"Спиди" АД</v>
      </c>
      <c r="B500" s="390" t="str">
        <f t="shared" si="34"/>
        <v>131371780</v>
      </c>
      <c r="C500" s="394">
        <f t="shared" si="35"/>
        <v>45838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"Спиди" АД</v>
      </c>
      <c r="B501" s="390" t="str">
        <f t="shared" si="34"/>
        <v>131371780</v>
      </c>
      <c r="C501" s="394">
        <f t="shared" si="35"/>
        <v>45838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"Спиди" АД</v>
      </c>
      <c r="B502" s="390" t="str">
        <f t="shared" si="34"/>
        <v>131371780</v>
      </c>
      <c r="C502" s="394">
        <f t="shared" si="35"/>
        <v>45838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"Спиди" АД</v>
      </c>
      <c r="B503" s="390" t="str">
        <f t="shared" si="34"/>
        <v>131371780</v>
      </c>
      <c r="C503" s="394">
        <f t="shared" si="35"/>
        <v>45838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"Спиди" АД</v>
      </c>
      <c r="B504" s="390" t="str">
        <f t="shared" si="34"/>
        <v>131371780</v>
      </c>
      <c r="C504" s="394">
        <f t="shared" si="35"/>
        <v>45838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"Спиди" АД</v>
      </c>
      <c r="B505" s="390" t="str">
        <f t="shared" si="34"/>
        <v>131371780</v>
      </c>
      <c r="C505" s="394">
        <f t="shared" si="35"/>
        <v>45838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"Спиди" АД</v>
      </c>
      <c r="B506" s="390" t="str">
        <f t="shared" si="34"/>
        <v>131371780</v>
      </c>
      <c r="C506" s="394">
        <f t="shared" si="35"/>
        <v>45838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"Спиди" АД</v>
      </c>
      <c r="B507" s="390" t="str">
        <f t="shared" si="34"/>
        <v>131371780</v>
      </c>
      <c r="C507" s="394">
        <f t="shared" si="35"/>
        <v>45838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"Спиди" АД</v>
      </c>
      <c r="B508" s="390" t="str">
        <f t="shared" si="34"/>
        <v>131371780</v>
      </c>
      <c r="C508" s="394">
        <f t="shared" si="35"/>
        <v>45838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"Спиди" АД</v>
      </c>
      <c r="B509" s="390" t="str">
        <f t="shared" si="34"/>
        <v>131371780</v>
      </c>
      <c r="C509" s="394">
        <f t="shared" si="35"/>
        <v>45838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"Спиди" АД</v>
      </c>
      <c r="B510" s="390" t="str">
        <f t="shared" si="34"/>
        <v>131371780</v>
      </c>
      <c r="C510" s="394">
        <f t="shared" si="35"/>
        <v>45838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"Спиди" АД</v>
      </c>
      <c r="B511" s="390" t="str">
        <f t="shared" si="34"/>
        <v>131371780</v>
      </c>
      <c r="C511" s="394">
        <f t="shared" si="35"/>
        <v>45838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"Спиди" АД</v>
      </c>
      <c r="B512" s="390" t="str">
        <f t="shared" si="34"/>
        <v>131371780</v>
      </c>
      <c r="C512" s="394">
        <f t="shared" si="35"/>
        <v>45838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"Спиди" АД</v>
      </c>
      <c r="B513" s="390" t="str">
        <f t="shared" si="34"/>
        <v>131371780</v>
      </c>
      <c r="C513" s="394">
        <f t="shared" si="35"/>
        <v>45838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"Спиди" АД</v>
      </c>
      <c r="B514" s="390" t="str">
        <f t="shared" si="34"/>
        <v>131371780</v>
      </c>
      <c r="C514" s="394">
        <f t="shared" si="35"/>
        <v>45838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"Спиди" АД</v>
      </c>
      <c r="B515" s="390" t="str">
        <f t="shared" si="34"/>
        <v>131371780</v>
      </c>
      <c r="C515" s="394">
        <f t="shared" si="35"/>
        <v>45838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"Спиди" АД</v>
      </c>
      <c r="B516" s="390" t="str">
        <f t="shared" si="34"/>
        <v>131371780</v>
      </c>
      <c r="C516" s="394">
        <f t="shared" si="35"/>
        <v>45838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"Спиди" АД</v>
      </c>
      <c r="B517" s="390" t="str">
        <f t="shared" si="34"/>
        <v>131371780</v>
      </c>
      <c r="C517" s="394">
        <f t="shared" si="35"/>
        <v>45838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"Спиди" АД</v>
      </c>
      <c r="B518" s="390" t="str">
        <f t="shared" si="34"/>
        <v>131371780</v>
      </c>
      <c r="C518" s="394">
        <f t="shared" si="35"/>
        <v>45838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"Спиди" АД</v>
      </c>
      <c r="B519" s="390" t="str">
        <f t="shared" si="34"/>
        <v>131371780</v>
      </c>
      <c r="C519" s="394">
        <f t="shared" si="35"/>
        <v>45838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"Спиди" АД</v>
      </c>
      <c r="B520" s="390" t="str">
        <f t="shared" si="34"/>
        <v>131371780</v>
      </c>
      <c r="C520" s="394">
        <f t="shared" si="35"/>
        <v>45838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"Спиди" АД</v>
      </c>
      <c r="B521" s="390" t="str">
        <f t="shared" si="34"/>
        <v>131371780</v>
      </c>
      <c r="C521" s="394">
        <f t="shared" si="35"/>
        <v>45838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"Спиди" АД</v>
      </c>
      <c r="B522" s="390" t="str">
        <f t="shared" si="34"/>
        <v>131371780</v>
      </c>
      <c r="C522" s="394">
        <f t="shared" si="35"/>
        <v>45838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"Спиди" АД</v>
      </c>
      <c r="B523" s="390" t="str">
        <f t="shared" si="34"/>
        <v>131371780</v>
      </c>
      <c r="C523" s="394">
        <f t="shared" si="35"/>
        <v>45838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"Спиди" АД</v>
      </c>
      <c r="B524" s="390" t="str">
        <f t="shared" si="34"/>
        <v>131371780</v>
      </c>
      <c r="C524" s="394">
        <f t="shared" si="35"/>
        <v>45838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"Спиди" АД</v>
      </c>
      <c r="B525" s="390" t="str">
        <f t="shared" ref="B525:B588" si="37">pdeBulstat</f>
        <v>131371780</v>
      </c>
      <c r="C525" s="394">
        <f t="shared" ref="C525:C588" si="38">endDate</f>
        <v>45838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"Спиди" АД</v>
      </c>
      <c r="B526" s="390" t="str">
        <f t="shared" si="37"/>
        <v>131371780</v>
      </c>
      <c r="C526" s="394">
        <f t="shared" si="38"/>
        <v>45838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"Спиди" АД</v>
      </c>
      <c r="B527" s="390" t="str">
        <f t="shared" si="37"/>
        <v>131371780</v>
      </c>
      <c r="C527" s="394">
        <f t="shared" si="38"/>
        <v>45838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"Спиди" АД</v>
      </c>
      <c r="B528" s="390" t="str">
        <f t="shared" si="37"/>
        <v>131371780</v>
      </c>
      <c r="C528" s="394">
        <f t="shared" si="38"/>
        <v>45838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"Спиди" АД</v>
      </c>
      <c r="B529" s="390" t="str">
        <f t="shared" si="37"/>
        <v>131371780</v>
      </c>
      <c r="C529" s="394">
        <f t="shared" si="38"/>
        <v>45838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"Спиди" АД</v>
      </c>
      <c r="B530" s="390" t="str">
        <f t="shared" si="37"/>
        <v>131371780</v>
      </c>
      <c r="C530" s="394">
        <f t="shared" si="38"/>
        <v>45838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"Спиди" АД</v>
      </c>
      <c r="B531" s="390" t="str">
        <f t="shared" si="37"/>
        <v>131371780</v>
      </c>
      <c r="C531" s="394">
        <f t="shared" si="38"/>
        <v>45838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"Спиди" АД</v>
      </c>
      <c r="B532" s="390" t="str">
        <f t="shared" si="37"/>
        <v>131371780</v>
      </c>
      <c r="C532" s="394">
        <f t="shared" si="38"/>
        <v>45838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"Спиди" АД</v>
      </c>
      <c r="B533" s="390" t="str">
        <f t="shared" si="37"/>
        <v>131371780</v>
      </c>
      <c r="C533" s="394">
        <f t="shared" si="38"/>
        <v>45838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"Спиди" АД</v>
      </c>
      <c r="B534" s="390" t="str">
        <f t="shared" si="37"/>
        <v>131371780</v>
      </c>
      <c r="C534" s="394">
        <f t="shared" si="38"/>
        <v>45838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"Спиди" АД</v>
      </c>
      <c r="B535" s="390" t="str">
        <f t="shared" si="37"/>
        <v>131371780</v>
      </c>
      <c r="C535" s="394">
        <f t="shared" si="38"/>
        <v>45838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"Спиди" АД</v>
      </c>
      <c r="B536" s="390" t="str">
        <f t="shared" si="37"/>
        <v>131371780</v>
      </c>
      <c r="C536" s="394">
        <f t="shared" si="38"/>
        <v>45838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"Спиди" АД</v>
      </c>
      <c r="B537" s="390" t="str">
        <f t="shared" si="37"/>
        <v>131371780</v>
      </c>
      <c r="C537" s="394">
        <f t="shared" si="38"/>
        <v>45838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"Спиди" АД</v>
      </c>
      <c r="B538" s="390" t="str">
        <f t="shared" si="37"/>
        <v>131371780</v>
      </c>
      <c r="C538" s="394">
        <f t="shared" si="38"/>
        <v>45838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"Спиди" АД</v>
      </c>
      <c r="B539" s="390" t="str">
        <f t="shared" si="37"/>
        <v>131371780</v>
      </c>
      <c r="C539" s="394">
        <f t="shared" si="38"/>
        <v>45838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"Спиди" АД</v>
      </c>
      <c r="B540" s="390" t="str">
        <f t="shared" si="37"/>
        <v>131371780</v>
      </c>
      <c r="C540" s="394">
        <f t="shared" si="38"/>
        <v>45838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"Спиди" АД</v>
      </c>
      <c r="B541" s="390" t="str">
        <f t="shared" si="37"/>
        <v>131371780</v>
      </c>
      <c r="C541" s="394">
        <f t="shared" si="38"/>
        <v>45838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"Спиди" АД</v>
      </c>
      <c r="B542" s="390" t="str">
        <f t="shared" si="37"/>
        <v>131371780</v>
      </c>
      <c r="C542" s="394">
        <f t="shared" si="38"/>
        <v>45838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"Спиди" АД</v>
      </c>
      <c r="B543" s="390" t="str">
        <f t="shared" si="37"/>
        <v>131371780</v>
      </c>
      <c r="C543" s="394">
        <f t="shared" si="38"/>
        <v>45838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"Спиди" АД</v>
      </c>
      <c r="B544" s="390" t="str">
        <f t="shared" si="37"/>
        <v>131371780</v>
      </c>
      <c r="C544" s="394">
        <f t="shared" si="38"/>
        <v>45838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"Спиди" АД</v>
      </c>
      <c r="B545" s="390" t="str">
        <f t="shared" si="37"/>
        <v>131371780</v>
      </c>
      <c r="C545" s="394">
        <f t="shared" si="38"/>
        <v>45838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"Спиди" АД</v>
      </c>
      <c r="B546" s="390" t="str">
        <f t="shared" si="37"/>
        <v>131371780</v>
      </c>
      <c r="C546" s="394">
        <f t="shared" si="38"/>
        <v>45838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"Спиди" АД</v>
      </c>
      <c r="B547" s="390" t="str">
        <f t="shared" si="37"/>
        <v>131371780</v>
      </c>
      <c r="C547" s="394">
        <f t="shared" si="38"/>
        <v>45838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"Спиди" АД</v>
      </c>
      <c r="B548" s="390" t="str">
        <f t="shared" si="37"/>
        <v>131371780</v>
      </c>
      <c r="C548" s="394">
        <f t="shared" si="38"/>
        <v>45838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"Спиди" АД</v>
      </c>
      <c r="B549" s="390" t="str">
        <f t="shared" si="37"/>
        <v>131371780</v>
      </c>
      <c r="C549" s="394">
        <f t="shared" si="38"/>
        <v>45838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"Спиди" АД</v>
      </c>
      <c r="B550" s="390" t="str">
        <f t="shared" si="37"/>
        <v>131371780</v>
      </c>
      <c r="C550" s="394">
        <f t="shared" si="38"/>
        <v>45838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"Спиди" АД</v>
      </c>
      <c r="B551" s="390" t="str">
        <f t="shared" si="37"/>
        <v>131371780</v>
      </c>
      <c r="C551" s="394">
        <f t="shared" si="38"/>
        <v>45838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"Спиди" АД</v>
      </c>
      <c r="B552" s="390" t="str">
        <f t="shared" si="37"/>
        <v>131371780</v>
      </c>
      <c r="C552" s="394">
        <f t="shared" si="38"/>
        <v>45838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"Спиди" АД</v>
      </c>
      <c r="B553" s="390" t="str">
        <f t="shared" si="37"/>
        <v>131371780</v>
      </c>
      <c r="C553" s="394">
        <f t="shared" si="38"/>
        <v>45838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"Спиди" АД</v>
      </c>
      <c r="B554" s="390" t="str">
        <f t="shared" si="37"/>
        <v>131371780</v>
      </c>
      <c r="C554" s="394">
        <f t="shared" si="38"/>
        <v>45838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"Спиди" АД</v>
      </c>
      <c r="B555" s="390" t="str">
        <f t="shared" si="37"/>
        <v>131371780</v>
      </c>
      <c r="C555" s="394">
        <f t="shared" si="38"/>
        <v>45838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"Спиди" АД</v>
      </c>
      <c r="B556" s="390" t="str">
        <f t="shared" si="37"/>
        <v>131371780</v>
      </c>
      <c r="C556" s="394">
        <f t="shared" si="38"/>
        <v>45838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"Спиди" АД</v>
      </c>
      <c r="B557" s="390" t="str">
        <f t="shared" si="37"/>
        <v>131371780</v>
      </c>
      <c r="C557" s="394">
        <f t="shared" si="38"/>
        <v>45838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"Спиди" АД</v>
      </c>
      <c r="B558" s="390" t="str">
        <f t="shared" si="37"/>
        <v>131371780</v>
      </c>
      <c r="C558" s="394">
        <f t="shared" si="38"/>
        <v>45838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"Спиди" АД</v>
      </c>
      <c r="B559" s="390" t="str">
        <f t="shared" si="37"/>
        <v>131371780</v>
      </c>
      <c r="C559" s="394">
        <f t="shared" si="38"/>
        <v>45838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"Спиди" АД</v>
      </c>
      <c r="B560" s="390" t="str">
        <f t="shared" si="37"/>
        <v>131371780</v>
      </c>
      <c r="C560" s="394">
        <f t="shared" si="38"/>
        <v>45838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"Спиди" АД</v>
      </c>
      <c r="B561" s="390" t="str">
        <f t="shared" si="37"/>
        <v>131371780</v>
      </c>
      <c r="C561" s="394">
        <f t="shared" si="38"/>
        <v>45838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"Спиди" АД</v>
      </c>
      <c r="B562" s="390" t="str">
        <f t="shared" si="37"/>
        <v>131371780</v>
      </c>
      <c r="C562" s="394">
        <f t="shared" si="38"/>
        <v>45838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"Спиди" АД</v>
      </c>
      <c r="B563" s="390" t="str">
        <f t="shared" si="37"/>
        <v>131371780</v>
      </c>
      <c r="C563" s="394">
        <f t="shared" si="38"/>
        <v>45838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"Спиди" АД</v>
      </c>
      <c r="B564" s="390" t="str">
        <f t="shared" si="37"/>
        <v>131371780</v>
      </c>
      <c r="C564" s="394">
        <f t="shared" si="38"/>
        <v>45838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"Спиди" АД</v>
      </c>
      <c r="B565" s="390" t="str">
        <f t="shared" si="37"/>
        <v>131371780</v>
      </c>
      <c r="C565" s="394">
        <f t="shared" si="38"/>
        <v>45838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"Спиди" АД</v>
      </c>
      <c r="B566" s="390" t="str">
        <f t="shared" si="37"/>
        <v>131371780</v>
      </c>
      <c r="C566" s="394">
        <f t="shared" si="38"/>
        <v>45838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"Спиди" АД</v>
      </c>
      <c r="B567" s="390" t="str">
        <f t="shared" si="37"/>
        <v>131371780</v>
      </c>
      <c r="C567" s="394">
        <f t="shared" si="38"/>
        <v>45838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"Спиди" АД</v>
      </c>
      <c r="B568" s="390" t="str">
        <f t="shared" si="37"/>
        <v>131371780</v>
      </c>
      <c r="C568" s="394">
        <f t="shared" si="38"/>
        <v>45838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"Спиди" АД</v>
      </c>
      <c r="B569" s="390" t="str">
        <f t="shared" si="37"/>
        <v>131371780</v>
      </c>
      <c r="C569" s="394">
        <f t="shared" si="38"/>
        <v>45838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"Спиди" АД</v>
      </c>
      <c r="B570" s="390" t="str">
        <f t="shared" si="37"/>
        <v>131371780</v>
      </c>
      <c r="C570" s="394">
        <f t="shared" si="38"/>
        <v>45838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"Спиди" АД</v>
      </c>
      <c r="B571" s="390" t="str">
        <f t="shared" si="37"/>
        <v>131371780</v>
      </c>
      <c r="C571" s="394">
        <f t="shared" si="38"/>
        <v>45838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"Спиди" АД</v>
      </c>
      <c r="B572" s="390" t="str">
        <f t="shared" si="37"/>
        <v>131371780</v>
      </c>
      <c r="C572" s="394">
        <f t="shared" si="38"/>
        <v>45838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"Спиди" АД</v>
      </c>
      <c r="B573" s="390" t="str">
        <f t="shared" si="37"/>
        <v>131371780</v>
      </c>
      <c r="C573" s="394">
        <f t="shared" si="38"/>
        <v>45838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"Спиди" АД</v>
      </c>
      <c r="B574" s="390" t="str">
        <f t="shared" si="37"/>
        <v>131371780</v>
      </c>
      <c r="C574" s="394">
        <f t="shared" si="38"/>
        <v>45838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"Спиди" АД</v>
      </c>
      <c r="B575" s="390" t="str">
        <f t="shared" si="37"/>
        <v>131371780</v>
      </c>
      <c r="C575" s="394">
        <f t="shared" si="38"/>
        <v>45838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"Спиди" АД</v>
      </c>
      <c r="B576" s="390" t="str">
        <f t="shared" si="37"/>
        <v>131371780</v>
      </c>
      <c r="C576" s="394">
        <f t="shared" si="38"/>
        <v>45838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"Спиди" АД</v>
      </c>
      <c r="B577" s="390" t="str">
        <f t="shared" si="37"/>
        <v>131371780</v>
      </c>
      <c r="C577" s="394">
        <f t="shared" si="38"/>
        <v>45838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"Спиди" АД</v>
      </c>
      <c r="B578" s="390" t="str">
        <f t="shared" si="37"/>
        <v>131371780</v>
      </c>
      <c r="C578" s="394">
        <f t="shared" si="38"/>
        <v>45838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"Спиди" АД</v>
      </c>
      <c r="B579" s="390" t="str">
        <f t="shared" si="37"/>
        <v>131371780</v>
      </c>
      <c r="C579" s="394">
        <f t="shared" si="38"/>
        <v>45838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"Спиди" АД</v>
      </c>
      <c r="B580" s="390" t="str">
        <f t="shared" si="37"/>
        <v>131371780</v>
      </c>
      <c r="C580" s="394">
        <f t="shared" si="38"/>
        <v>45838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"Спиди" АД</v>
      </c>
      <c r="B581" s="390" t="str">
        <f t="shared" si="37"/>
        <v>131371780</v>
      </c>
      <c r="C581" s="394">
        <f t="shared" si="38"/>
        <v>45838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"Спиди" АД</v>
      </c>
      <c r="B582" s="390" t="str">
        <f t="shared" si="37"/>
        <v>131371780</v>
      </c>
      <c r="C582" s="394">
        <f t="shared" si="38"/>
        <v>45838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"Спиди" АД</v>
      </c>
      <c r="B583" s="390" t="str">
        <f t="shared" si="37"/>
        <v>131371780</v>
      </c>
      <c r="C583" s="394">
        <f t="shared" si="38"/>
        <v>45838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"Спиди" АД</v>
      </c>
      <c r="B584" s="390" t="str">
        <f t="shared" si="37"/>
        <v>131371780</v>
      </c>
      <c r="C584" s="394">
        <f t="shared" si="38"/>
        <v>45838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"Спиди" АД</v>
      </c>
      <c r="B585" s="390" t="str">
        <f t="shared" si="37"/>
        <v>131371780</v>
      </c>
      <c r="C585" s="394">
        <f t="shared" si="38"/>
        <v>45838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"Спиди" АД</v>
      </c>
      <c r="B586" s="390" t="str">
        <f t="shared" si="37"/>
        <v>131371780</v>
      </c>
      <c r="C586" s="394">
        <f t="shared" si="38"/>
        <v>45838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"Спиди" АД</v>
      </c>
      <c r="B587" s="390" t="str">
        <f t="shared" si="37"/>
        <v>131371780</v>
      </c>
      <c r="C587" s="394">
        <f t="shared" si="38"/>
        <v>45838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"Спиди" АД</v>
      </c>
      <c r="B588" s="390" t="str">
        <f t="shared" si="37"/>
        <v>131371780</v>
      </c>
      <c r="C588" s="394">
        <f t="shared" si="38"/>
        <v>45838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"Спиди" АД</v>
      </c>
      <c r="B589" s="390" t="str">
        <f t="shared" ref="B589:B652" si="40">pdeBulstat</f>
        <v>131371780</v>
      </c>
      <c r="C589" s="394">
        <f t="shared" ref="C589:C652" si="41">endDate</f>
        <v>45838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"Спиди" АД</v>
      </c>
      <c r="B590" s="390" t="str">
        <f t="shared" si="40"/>
        <v>131371780</v>
      </c>
      <c r="C590" s="394">
        <f t="shared" si="41"/>
        <v>45838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"Спиди" АД</v>
      </c>
      <c r="B591" s="390" t="str">
        <f t="shared" si="40"/>
        <v>131371780</v>
      </c>
      <c r="C591" s="394">
        <f t="shared" si="41"/>
        <v>45838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"Спиди" АД</v>
      </c>
      <c r="B592" s="390" t="str">
        <f t="shared" si="40"/>
        <v>131371780</v>
      </c>
      <c r="C592" s="394">
        <f t="shared" si="41"/>
        <v>45838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"Спиди" АД</v>
      </c>
      <c r="B593" s="390" t="str">
        <f t="shared" si="40"/>
        <v>131371780</v>
      </c>
      <c r="C593" s="394">
        <f t="shared" si="41"/>
        <v>45838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"Спиди" АД</v>
      </c>
      <c r="B594" s="390" t="str">
        <f t="shared" si="40"/>
        <v>131371780</v>
      </c>
      <c r="C594" s="394">
        <f t="shared" si="41"/>
        <v>45838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"Спиди" АД</v>
      </c>
      <c r="B595" s="390" t="str">
        <f t="shared" si="40"/>
        <v>131371780</v>
      </c>
      <c r="C595" s="394">
        <f t="shared" si="41"/>
        <v>45838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"Спиди" АД</v>
      </c>
      <c r="B596" s="390" t="str">
        <f t="shared" si="40"/>
        <v>131371780</v>
      </c>
      <c r="C596" s="394">
        <f t="shared" si="41"/>
        <v>45838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"Спиди" АД</v>
      </c>
      <c r="B597" s="390" t="str">
        <f t="shared" si="40"/>
        <v>131371780</v>
      </c>
      <c r="C597" s="394">
        <f t="shared" si="41"/>
        <v>45838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"Спиди" АД</v>
      </c>
      <c r="B598" s="390" t="str">
        <f t="shared" si="40"/>
        <v>131371780</v>
      </c>
      <c r="C598" s="394">
        <f t="shared" si="41"/>
        <v>45838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"Спиди" АД</v>
      </c>
      <c r="B599" s="390" t="str">
        <f t="shared" si="40"/>
        <v>131371780</v>
      </c>
      <c r="C599" s="394">
        <f t="shared" si="41"/>
        <v>45838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"Спиди" АД</v>
      </c>
      <c r="B600" s="390" t="str">
        <f t="shared" si="40"/>
        <v>131371780</v>
      </c>
      <c r="C600" s="394">
        <f t="shared" si="41"/>
        <v>45838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"Спиди" АД</v>
      </c>
      <c r="B601" s="390" t="str">
        <f t="shared" si="40"/>
        <v>131371780</v>
      </c>
      <c r="C601" s="394">
        <f t="shared" si="41"/>
        <v>45838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"Спиди" АД</v>
      </c>
      <c r="B602" s="390" t="str">
        <f t="shared" si="40"/>
        <v>131371780</v>
      </c>
      <c r="C602" s="394">
        <f t="shared" si="41"/>
        <v>45838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"Спиди" АД</v>
      </c>
      <c r="B603" s="390" t="str">
        <f t="shared" si="40"/>
        <v>131371780</v>
      </c>
      <c r="C603" s="394">
        <f t="shared" si="41"/>
        <v>45838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"Спиди" АД</v>
      </c>
      <c r="B604" s="390" t="str">
        <f t="shared" si="40"/>
        <v>131371780</v>
      </c>
      <c r="C604" s="394">
        <f t="shared" si="41"/>
        <v>45838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"Спиди" АД</v>
      </c>
      <c r="B605" s="390" t="str">
        <f t="shared" si="40"/>
        <v>131371780</v>
      </c>
      <c r="C605" s="394">
        <f t="shared" si="41"/>
        <v>45838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"Спиди" АД</v>
      </c>
      <c r="B606" s="390" t="str">
        <f t="shared" si="40"/>
        <v>131371780</v>
      </c>
      <c r="C606" s="394">
        <f t="shared" si="41"/>
        <v>45838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"Спиди" АД</v>
      </c>
      <c r="B607" s="390" t="str">
        <f t="shared" si="40"/>
        <v>131371780</v>
      </c>
      <c r="C607" s="394">
        <f t="shared" si="41"/>
        <v>45838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"Спиди" АД</v>
      </c>
      <c r="B608" s="390" t="str">
        <f t="shared" si="40"/>
        <v>131371780</v>
      </c>
      <c r="C608" s="394">
        <f t="shared" si="41"/>
        <v>45838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"Спиди" АД</v>
      </c>
      <c r="B609" s="390" t="str">
        <f t="shared" si="40"/>
        <v>131371780</v>
      </c>
      <c r="C609" s="394">
        <f t="shared" si="41"/>
        <v>45838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"Спиди" АД</v>
      </c>
      <c r="B610" s="390" t="str">
        <f t="shared" si="40"/>
        <v>131371780</v>
      </c>
      <c r="C610" s="394">
        <f t="shared" si="41"/>
        <v>45838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"Спиди" АД</v>
      </c>
      <c r="B611" s="390" t="str">
        <f t="shared" si="40"/>
        <v>131371780</v>
      </c>
      <c r="C611" s="394">
        <f t="shared" si="41"/>
        <v>45838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"Спиди" АД</v>
      </c>
      <c r="B612" s="390" t="str">
        <f t="shared" si="40"/>
        <v>131371780</v>
      </c>
      <c r="C612" s="394">
        <f t="shared" si="41"/>
        <v>45838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"Спиди" АД</v>
      </c>
      <c r="B613" s="390" t="str">
        <f t="shared" si="40"/>
        <v>131371780</v>
      </c>
      <c r="C613" s="394">
        <f t="shared" si="41"/>
        <v>45838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"Спиди" АД</v>
      </c>
      <c r="B614" s="390" t="str">
        <f t="shared" si="40"/>
        <v>131371780</v>
      </c>
      <c r="C614" s="394">
        <f t="shared" si="41"/>
        <v>45838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"Спиди" АД</v>
      </c>
      <c r="B615" s="390" t="str">
        <f t="shared" si="40"/>
        <v>131371780</v>
      </c>
      <c r="C615" s="394">
        <f t="shared" si="41"/>
        <v>45838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"Спиди" АД</v>
      </c>
      <c r="B616" s="390" t="str">
        <f t="shared" si="40"/>
        <v>131371780</v>
      </c>
      <c r="C616" s="394">
        <f t="shared" si="41"/>
        <v>45838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"Спиди" АД</v>
      </c>
      <c r="B617" s="390" t="str">
        <f t="shared" si="40"/>
        <v>131371780</v>
      </c>
      <c r="C617" s="394">
        <f t="shared" si="41"/>
        <v>45838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"Спиди" АД</v>
      </c>
      <c r="B618" s="390" t="str">
        <f t="shared" si="40"/>
        <v>131371780</v>
      </c>
      <c r="C618" s="394">
        <f t="shared" si="41"/>
        <v>45838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"Спиди" АД</v>
      </c>
      <c r="B619" s="390" t="str">
        <f t="shared" si="40"/>
        <v>131371780</v>
      </c>
      <c r="C619" s="394">
        <f t="shared" si="41"/>
        <v>45838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"Спиди" АД</v>
      </c>
      <c r="B620" s="390" t="str">
        <f t="shared" si="40"/>
        <v>131371780</v>
      </c>
      <c r="C620" s="394">
        <f t="shared" si="41"/>
        <v>45838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"Спиди" АД</v>
      </c>
      <c r="B621" s="390" t="str">
        <f t="shared" si="40"/>
        <v>131371780</v>
      </c>
      <c r="C621" s="394">
        <f t="shared" si="41"/>
        <v>45838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"Спиди" АД</v>
      </c>
      <c r="B622" s="390" t="str">
        <f t="shared" si="40"/>
        <v>131371780</v>
      </c>
      <c r="C622" s="394">
        <f t="shared" si="41"/>
        <v>45838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"Спиди" АД</v>
      </c>
      <c r="B623" s="390" t="str">
        <f t="shared" si="40"/>
        <v>131371780</v>
      </c>
      <c r="C623" s="394">
        <f t="shared" si="41"/>
        <v>45838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"Спиди" АД</v>
      </c>
      <c r="B624" s="390" t="str">
        <f t="shared" si="40"/>
        <v>131371780</v>
      </c>
      <c r="C624" s="394">
        <f t="shared" si="41"/>
        <v>45838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"Спиди" АД</v>
      </c>
      <c r="B625" s="390" t="str">
        <f t="shared" si="40"/>
        <v>131371780</v>
      </c>
      <c r="C625" s="394">
        <f t="shared" si="41"/>
        <v>45838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"Спиди" АД</v>
      </c>
      <c r="B626" s="390" t="str">
        <f t="shared" si="40"/>
        <v>131371780</v>
      </c>
      <c r="C626" s="394">
        <f t="shared" si="41"/>
        <v>45838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"Спиди" АД</v>
      </c>
      <c r="B627" s="390" t="str">
        <f t="shared" si="40"/>
        <v>131371780</v>
      </c>
      <c r="C627" s="394">
        <f t="shared" si="41"/>
        <v>45838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"Спиди" АД</v>
      </c>
      <c r="B628" s="390" t="str">
        <f t="shared" si="40"/>
        <v>131371780</v>
      </c>
      <c r="C628" s="394">
        <f t="shared" si="41"/>
        <v>45838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"Спиди" АД</v>
      </c>
      <c r="B629" s="390" t="str">
        <f t="shared" si="40"/>
        <v>131371780</v>
      </c>
      <c r="C629" s="394">
        <f t="shared" si="41"/>
        <v>45838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"Спиди" АД</v>
      </c>
      <c r="B630" s="390" t="str">
        <f t="shared" si="40"/>
        <v>131371780</v>
      </c>
      <c r="C630" s="394">
        <f t="shared" si="41"/>
        <v>45838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"Спиди" АД</v>
      </c>
      <c r="B631" s="390" t="str">
        <f t="shared" si="40"/>
        <v>131371780</v>
      </c>
      <c r="C631" s="394">
        <f t="shared" si="41"/>
        <v>45838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"Спиди" АД</v>
      </c>
      <c r="B632" s="390" t="str">
        <f t="shared" si="40"/>
        <v>131371780</v>
      </c>
      <c r="C632" s="394">
        <f t="shared" si="41"/>
        <v>45838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"Спиди" АД</v>
      </c>
      <c r="B633" s="390" t="str">
        <f t="shared" si="40"/>
        <v>131371780</v>
      </c>
      <c r="C633" s="394">
        <f t="shared" si="41"/>
        <v>45838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"Спиди" АД</v>
      </c>
      <c r="B634" s="390" t="str">
        <f t="shared" si="40"/>
        <v>131371780</v>
      </c>
      <c r="C634" s="394">
        <f t="shared" si="41"/>
        <v>45838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"Спиди" АД</v>
      </c>
      <c r="B635" s="390" t="str">
        <f t="shared" si="40"/>
        <v>131371780</v>
      </c>
      <c r="C635" s="394">
        <f t="shared" si="41"/>
        <v>45838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"Спиди" АД</v>
      </c>
      <c r="B636" s="390" t="str">
        <f t="shared" si="40"/>
        <v>131371780</v>
      </c>
      <c r="C636" s="394">
        <f t="shared" si="41"/>
        <v>45838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"Спиди" АД</v>
      </c>
      <c r="B637" s="390" t="str">
        <f t="shared" si="40"/>
        <v>131371780</v>
      </c>
      <c r="C637" s="394">
        <f t="shared" si="41"/>
        <v>45838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"Спиди" АД</v>
      </c>
      <c r="B638" s="390" t="str">
        <f t="shared" si="40"/>
        <v>131371780</v>
      </c>
      <c r="C638" s="394">
        <f t="shared" si="41"/>
        <v>45838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"Спиди" АД</v>
      </c>
      <c r="B639" s="390" t="str">
        <f t="shared" si="40"/>
        <v>131371780</v>
      </c>
      <c r="C639" s="394">
        <f t="shared" si="41"/>
        <v>45838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"Спиди" АД</v>
      </c>
      <c r="B640" s="390" t="str">
        <f t="shared" si="40"/>
        <v>131371780</v>
      </c>
      <c r="C640" s="394">
        <f t="shared" si="41"/>
        <v>45838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"Спиди" АД</v>
      </c>
      <c r="B641" s="390" t="str">
        <f t="shared" si="40"/>
        <v>131371780</v>
      </c>
      <c r="C641" s="394">
        <f t="shared" si="41"/>
        <v>45838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"Спиди" АД</v>
      </c>
      <c r="B642" s="390" t="str">
        <f t="shared" si="40"/>
        <v>131371780</v>
      </c>
      <c r="C642" s="394">
        <f t="shared" si="41"/>
        <v>45838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"Спиди" АД</v>
      </c>
      <c r="B643" s="390" t="str">
        <f t="shared" si="40"/>
        <v>131371780</v>
      </c>
      <c r="C643" s="394">
        <f t="shared" si="41"/>
        <v>45838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"Спиди" АД</v>
      </c>
      <c r="B644" s="390" t="str">
        <f t="shared" si="40"/>
        <v>131371780</v>
      </c>
      <c r="C644" s="394">
        <f t="shared" si="41"/>
        <v>45838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"Спиди" АД</v>
      </c>
      <c r="B645" s="390" t="str">
        <f t="shared" si="40"/>
        <v>131371780</v>
      </c>
      <c r="C645" s="394">
        <f t="shared" si="41"/>
        <v>45838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"Спиди" АД</v>
      </c>
      <c r="B646" s="390" t="str">
        <f t="shared" si="40"/>
        <v>131371780</v>
      </c>
      <c r="C646" s="394">
        <f t="shared" si="41"/>
        <v>45838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"Спиди" АД</v>
      </c>
      <c r="B647" s="390" t="str">
        <f t="shared" si="40"/>
        <v>131371780</v>
      </c>
      <c r="C647" s="394">
        <f t="shared" si="41"/>
        <v>45838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"Спиди" АД</v>
      </c>
      <c r="B648" s="390" t="str">
        <f t="shared" si="40"/>
        <v>131371780</v>
      </c>
      <c r="C648" s="394">
        <f t="shared" si="41"/>
        <v>45838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"Спиди" АД</v>
      </c>
      <c r="B649" s="390" t="str">
        <f t="shared" si="40"/>
        <v>131371780</v>
      </c>
      <c r="C649" s="394">
        <f t="shared" si="41"/>
        <v>45838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"Спиди" АД</v>
      </c>
      <c r="B650" s="390" t="str">
        <f t="shared" si="40"/>
        <v>131371780</v>
      </c>
      <c r="C650" s="394">
        <f t="shared" si="41"/>
        <v>45838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"Спиди" АД</v>
      </c>
      <c r="B651" s="390" t="str">
        <f t="shared" si="40"/>
        <v>131371780</v>
      </c>
      <c r="C651" s="394">
        <f t="shared" si="41"/>
        <v>45838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"Спиди" АД</v>
      </c>
      <c r="B652" s="390" t="str">
        <f t="shared" si="40"/>
        <v>131371780</v>
      </c>
      <c r="C652" s="394">
        <f t="shared" si="41"/>
        <v>45838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"Спиди" АД</v>
      </c>
      <c r="B653" s="390" t="str">
        <f t="shared" ref="B653:B716" si="43">pdeBulstat</f>
        <v>131371780</v>
      </c>
      <c r="C653" s="394">
        <f t="shared" ref="C653:C716" si="44">endDate</f>
        <v>45838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"Спиди" АД</v>
      </c>
      <c r="B654" s="390" t="str">
        <f t="shared" si="43"/>
        <v>131371780</v>
      </c>
      <c r="C654" s="394">
        <f t="shared" si="44"/>
        <v>45838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"Спиди" АД</v>
      </c>
      <c r="B655" s="390" t="str">
        <f t="shared" si="43"/>
        <v>131371780</v>
      </c>
      <c r="C655" s="394">
        <f t="shared" si="44"/>
        <v>45838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"Спиди" АД</v>
      </c>
      <c r="B656" s="390" t="str">
        <f t="shared" si="43"/>
        <v>131371780</v>
      </c>
      <c r="C656" s="394">
        <f t="shared" si="44"/>
        <v>45838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"Спиди" АД</v>
      </c>
      <c r="B657" s="390" t="str">
        <f t="shared" si="43"/>
        <v>131371780</v>
      </c>
      <c r="C657" s="394">
        <f t="shared" si="44"/>
        <v>45838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"Спиди" АД</v>
      </c>
      <c r="B658" s="390" t="str">
        <f t="shared" si="43"/>
        <v>131371780</v>
      </c>
      <c r="C658" s="394">
        <f t="shared" si="44"/>
        <v>45838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"Спиди" АД</v>
      </c>
      <c r="B659" s="390" t="str">
        <f t="shared" si="43"/>
        <v>131371780</v>
      </c>
      <c r="C659" s="394">
        <f t="shared" si="44"/>
        <v>45838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"Спиди" АД</v>
      </c>
      <c r="B660" s="390" t="str">
        <f t="shared" si="43"/>
        <v>131371780</v>
      </c>
      <c r="C660" s="394">
        <f t="shared" si="44"/>
        <v>45838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"Спиди" АД</v>
      </c>
      <c r="B661" s="390" t="str">
        <f t="shared" si="43"/>
        <v>131371780</v>
      </c>
      <c r="C661" s="394">
        <f t="shared" si="44"/>
        <v>45838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"Спиди" АД</v>
      </c>
      <c r="B662" s="390" t="str">
        <f t="shared" si="43"/>
        <v>131371780</v>
      </c>
      <c r="C662" s="394">
        <f t="shared" si="44"/>
        <v>45838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"Спиди" АД</v>
      </c>
      <c r="B663" s="390" t="str">
        <f t="shared" si="43"/>
        <v>131371780</v>
      </c>
      <c r="C663" s="394">
        <f t="shared" si="44"/>
        <v>45838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"Спиди" АД</v>
      </c>
      <c r="B664" s="390" t="str">
        <f t="shared" si="43"/>
        <v>131371780</v>
      </c>
      <c r="C664" s="394">
        <f t="shared" si="44"/>
        <v>45838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"Спиди" АД</v>
      </c>
      <c r="B665" s="390" t="str">
        <f t="shared" si="43"/>
        <v>131371780</v>
      </c>
      <c r="C665" s="394">
        <f t="shared" si="44"/>
        <v>45838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"Спиди" АД</v>
      </c>
      <c r="B666" s="390" t="str">
        <f t="shared" si="43"/>
        <v>131371780</v>
      </c>
      <c r="C666" s="394">
        <f t="shared" si="44"/>
        <v>45838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"Спиди" АД</v>
      </c>
      <c r="B667" s="390" t="str">
        <f t="shared" si="43"/>
        <v>131371780</v>
      </c>
      <c r="C667" s="394">
        <f t="shared" si="44"/>
        <v>45838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"Спиди" АД</v>
      </c>
      <c r="B668" s="390" t="str">
        <f t="shared" si="43"/>
        <v>131371780</v>
      </c>
      <c r="C668" s="394">
        <f t="shared" si="44"/>
        <v>45838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"Спиди" АД</v>
      </c>
      <c r="B669" s="390" t="str">
        <f t="shared" si="43"/>
        <v>131371780</v>
      </c>
      <c r="C669" s="394">
        <f t="shared" si="44"/>
        <v>45838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"Спиди" АД</v>
      </c>
      <c r="B670" s="390" t="str">
        <f t="shared" si="43"/>
        <v>131371780</v>
      </c>
      <c r="C670" s="394">
        <f t="shared" si="44"/>
        <v>45838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"Спиди" АД</v>
      </c>
      <c r="B671" s="390" t="str">
        <f t="shared" si="43"/>
        <v>131371780</v>
      </c>
      <c r="C671" s="394">
        <f t="shared" si="44"/>
        <v>45838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"Спиди" АД</v>
      </c>
      <c r="B672" s="390" t="str">
        <f t="shared" si="43"/>
        <v>131371780</v>
      </c>
      <c r="C672" s="394">
        <f t="shared" si="44"/>
        <v>45838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"Спиди" АД</v>
      </c>
      <c r="B673" s="390" t="str">
        <f t="shared" si="43"/>
        <v>131371780</v>
      </c>
      <c r="C673" s="394">
        <f t="shared" si="44"/>
        <v>45838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"Спиди" АД</v>
      </c>
      <c r="B674" s="390" t="str">
        <f t="shared" si="43"/>
        <v>131371780</v>
      </c>
      <c r="C674" s="394">
        <f t="shared" si="44"/>
        <v>45838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"Спиди" АД</v>
      </c>
      <c r="B675" s="390" t="str">
        <f t="shared" si="43"/>
        <v>131371780</v>
      </c>
      <c r="C675" s="394">
        <f t="shared" si="44"/>
        <v>45838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"Спиди" АД</v>
      </c>
      <c r="B676" s="390" t="str">
        <f t="shared" si="43"/>
        <v>131371780</v>
      </c>
      <c r="C676" s="394">
        <f t="shared" si="44"/>
        <v>45838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"Спиди" АД</v>
      </c>
      <c r="B677" s="390" t="str">
        <f t="shared" si="43"/>
        <v>131371780</v>
      </c>
      <c r="C677" s="394">
        <f t="shared" si="44"/>
        <v>45838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"Спиди" АД</v>
      </c>
      <c r="B678" s="390" t="str">
        <f t="shared" si="43"/>
        <v>131371780</v>
      </c>
      <c r="C678" s="394">
        <f t="shared" si="44"/>
        <v>45838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"Спиди" АД</v>
      </c>
      <c r="B679" s="390" t="str">
        <f t="shared" si="43"/>
        <v>131371780</v>
      </c>
      <c r="C679" s="394">
        <f t="shared" si="44"/>
        <v>45838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"Спиди" АД</v>
      </c>
      <c r="B680" s="390" t="str">
        <f t="shared" si="43"/>
        <v>131371780</v>
      </c>
      <c r="C680" s="394">
        <f t="shared" si="44"/>
        <v>45838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"Спиди" АД</v>
      </c>
      <c r="B681" s="390" t="str">
        <f t="shared" si="43"/>
        <v>131371780</v>
      </c>
      <c r="C681" s="394">
        <f t="shared" si="44"/>
        <v>45838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"Спиди" АД</v>
      </c>
      <c r="B682" s="390" t="str">
        <f t="shared" si="43"/>
        <v>131371780</v>
      </c>
      <c r="C682" s="394">
        <f t="shared" si="44"/>
        <v>45838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"Спиди" АД</v>
      </c>
      <c r="B683" s="390" t="str">
        <f t="shared" si="43"/>
        <v>131371780</v>
      </c>
      <c r="C683" s="394">
        <f t="shared" si="44"/>
        <v>45838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"Спиди" АД</v>
      </c>
      <c r="B684" s="390" t="str">
        <f t="shared" si="43"/>
        <v>131371780</v>
      </c>
      <c r="C684" s="394">
        <f t="shared" si="44"/>
        <v>45838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"Спиди" АД</v>
      </c>
      <c r="B685" s="390" t="str">
        <f t="shared" si="43"/>
        <v>131371780</v>
      </c>
      <c r="C685" s="394">
        <f t="shared" si="44"/>
        <v>45838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"Спиди" АД</v>
      </c>
      <c r="B686" s="390" t="str">
        <f t="shared" si="43"/>
        <v>131371780</v>
      </c>
      <c r="C686" s="394">
        <f t="shared" si="44"/>
        <v>45838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"Спиди" АД</v>
      </c>
      <c r="B687" s="390" t="str">
        <f t="shared" si="43"/>
        <v>131371780</v>
      </c>
      <c r="C687" s="394">
        <f t="shared" si="44"/>
        <v>45838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"Спиди" АД</v>
      </c>
      <c r="B688" s="390" t="str">
        <f t="shared" si="43"/>
        <v>131371780</v>
      </c>
      <c r="C688" s="394">
        <f t="shared" si="44"/>
        <v>45838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"Спиди" АД</v>
      </c>
      <c r="B689" s="390" t="str">
        <f t="shared" si="43"/>
        <v>131371780</v>
      </c>
      <c r="C689" s="394">
        <f t="shared" si="44"/>
        <v>45838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"Спиди" АД</v>
      </c>
      <c r="B690" s="390" t="str">
        <f t="shared" si="43"/>
        <v>131371780</v>
      </c>
      <c r="C690" s="394">
        <f t="shared" si="44"/>
        <v>45838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"Спиди" АД</v>
      </c>
      <c r="B691" s="390" t="str">
        <f t="shared" si="43"/>
        <v>131371780</v>
      </c>
      <c r="C691" s="394">
        <f t="shared" si="44"/>
        <v>45838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"Спиди" АД</v>
      </c>
      <c r="B692" s="390" t="str">
        <f t="shared" si="43"/>
        <v>131371780</v>
      </c>
      <c r="C692" s="394">
        <f t="shared" si="44"/>
        <v>45838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"Спиди" АД</v>
      </c>
      <c r="B693" s="390" t="str">
        <f t="shared" si="43"/>
        <v>131371780</v>
      </c>
      <c r="C693" s="394">
        <f t="shared" si="44"/>
        <v>45838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"Спиди" АД</v>
      </c>
      <c r="B694" s="390" t="str">
        <f t="shared" si="43"/>
        <v>131371780</v>
      </c>
      <c r="C694" s="394">
        <f t="shared" si="44"/>
        <v>45838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"Спиди" АД</v>
      </c>
      <c r="B695" s="390" t="str">
        <f t="shared" si="43"/>
        <v>131371780</v>
      </c>
      <c r="C695" s="394">
        <f t="shared" si="44"/>
        <v>45838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"Спиди" АД</v>
      </c>
      <c r="B696" s="390" t="str">
        <f t="shared" si="43"/>
        <v>131371780</v>
      </c>
      <c r="C696" s="394">
        <f t="shared" si="44"/>
        <v>45838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"Спиди" АД</v>
      </c>
      <c r="B697" s="390" t="str">
        <f t="shared" si="43"/>
        <v>131371780</v>
      </c>
      <c r="C697" s="394">
        <f t="shared" si="44"/>
        <v>45838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"Спиди" АД</v>
      </c>
      <c r="B698" s="390" t="str">
        <f t="shared" si="43"/>
        <v>131371780</v>
      </c>
      <c r="C698" s="394">
        <f t="shared" si="44"/>
        <v>45838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"Спиди" АД</v>
      </c>
      <c r="B699" s="390" t="str">
        <f t="shared" si="43"/>
        <v>131371780</v>
      </c>
      <c r="C699" s="394">
        <f t="shared" si="44"/>
        <v>45838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"Спиди" АД</v>
      </c>
      <c r="B700" s="390" t="str">
        <f t="shared" si="43"/>
        <v>131371780</v>
      </c>
      <c r="C700" s="394">
        <f t="shared" si="44"/>
        <v>45838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"Спиди" АД</v>
      </c>
      <c r="B701" s="390" t="str">
        <f t="shared" si="43"/>
        <v>131371780</v>
      </c>
      <c r="C701" s="394">
        <f t="shared" si="44"/>
        <v>45838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"Спиди" АД</v>
      </c>
      <c r="B702" s="390" t="str">
        <f t="shared" si="43"/>
        <v>131371780</v>
      </c>
      <c r="C702" s="394">
        <f t="shared" si="44"/>
        <v>45838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"Спиди" АД</v>
      </c>
      <c r="B703" s="390" t="str">
        <f t="shared" si="43"/>
        <v>131371780</v>
      </c>
      <c r="C703" s="394">
        <f t="shared" si="44"/>
        <v>45838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"Спиди" АД</v>
      </c>
      <c r="B704" s="390" t="str">
        <f t="shared" si="43"/>
        <v>131371780</v>
      </c>
      <c r="C704" s="394">
        <f t="shared" si="44"/>
        <v>45838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"Спиди" АД</v>
      </c>
      <c r="B705" s="390" t="str">
        <f t="shared" si="43"/>
        <v>131371780</v>
      </c>
      <c r="C705" s="394">
        <f t="shared" si="44"/>
        <v>45838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"Спиди" АД</v>
      </c>
      <c r="B706" s="390" t="str">
        <f t="shared" si="43"/>
        <v>131371780</v>
      </c>
      <c r="C706" s="394">
        <f t="shared" si="44"/>
        <v>45838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"Спиди" АД</v>
      </c>
      <c r="B707" s="390" t="str">
        <f t="shared" si="43"/>
        <v>131371780</v>
      </c>
      <c r="C707" s="394">
        <f t="shared" si="44"/>
        <v>45838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"Спиди" АД</v>
      </c>
      <c r="B708" s="390" t="str">
        <f t="shared" si="43"/>
        <v>131371780</v>
      </c>
      <c r="C708" s="394">
        <f t="shared" si="44"/>
        <v>45838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"Спиди" АД</v>
      </c>
      <c r="B709" s="390" t="str">
        <f t="shared" si="43"/>
        <v>131371780</v>
      </c>
      <c r="C709" s="394">
        <f t="shared" si="44"/>
        <v>45838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"Спиди" АД</v>
      </c>
      <c r="B710" s="390" t="str">
        <f t="shared" si="43"/>
        <v>131371780</v>
      </c>
      <c r="C710" s="394">
        <f t="shared" si="44"/>
        <v>45838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"Спиди" АД</v>
      </c>
      <c r="B711" s="390" t="str">
        <f t="shared" si="43"/>
        <v>131371780</v>
      </c>
      <c r="C711" s="394">
        <f t="shared" si="44"/>
        <v>45838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"Спиди" АД</v>
      </c>
      <c r="B712" s="390" t="str">
        <f t="shared" si="43"/>
        <v>131371780</v>
      </c>
      <c r="C712" s="394">
        <f t="shared" si="44"/>
        <v>45838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"Спиди" АД</v>
      </c>
      <c r="B713" s="390" t="str">
        <f t="shared" si="43"/>
        <v>131371780</v>
      </c>
      <c r="C713" s="394">
        <f t="shared" si="44"/>
        <v>45838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"Спиди" АД</v>
      </c>
      <c r="B714" s="390" t="str">
        <f t="shared" si="43"/>
        <v>131371780</v>
      </c>
      <c r="C714" s="394">
        <f t="shared" si="44"/>
        <v>45838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"Спиди" АД</v>
      </c>
      <c r="B715" s="390" t="str">
        <f t="shared" si="43"/>
        <v>131371780</v>
      </c>
      <c r="C715" s="394">
        <f t="shared" si="44"/>
        <v>45838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"Спиди" АД</v>
      </c>
      <c r="B716" s="390" t="str">
        <f t="shared" si="43"/>
        <v>131371780</v>
      </c>
      <c r="C716" s="394">
        <f t="shared" si="44"/>
        <v>45838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"Спиди" АД</v>
      </c>
      <c r="B717" s="390" t="str">
        <f t="shared" ref="B717:B780" si="46">pdeBulstat</f>
        <v>131371780</v>
      </c>
      <c r="C717" s="394">
        <f t="shared" ref="C717:C780" si="47">endDate</f>
        <v>45838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"Спиди" АД</v>
      </c>
      <c r="B718" s="390" t="str">
        <f t="shared" si="46"/>
        <v>131371780</v>
      </c>
      <c r="C718" s="394">
        <f t="shared" si="47"/>
        <v>45838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"Спиди" АД</v>
      </c>
      <c r="B719" s="390" t="str">
        <f t="shared" si="46"/>
        <v>131371780</v>
      </c>
      <c r="C719" s="394">
        <f t="shared" si="47"/>
        <v>45838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"Спиди" АД</v>
      </c>
      <c r="B720" s="390" t="str">
        <f t="shared" si="46"/>
        <v>131371780</v>
      </c>
      <c r="C720" s="394">
        <f t="shared" si="47"/>
        <v>45838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"Спиди" АД</v>
      </c>
      <c r="B721" s="390" t="str">
        <f t="shared" si="46"/>
        <v>131371780</v>
      </c>
      <c r="C721" s="394">
        <f t="shared" si="47"/>
        <v>45838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"Спиди" АД</v>
      </c>
      <c r="B722" s="390" t="str">
        <f t="shared" si="46"/>
        <v>131371780</v>
      </c>
      <c r="C722" s="394">
        <f t="shared" si="47"/>
        <v>45838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"Спиди" АД</v>
      </c>
      <c r="B723" s="390" t="str">
        <f t="shared" si="46"/>
        <v>131371780</v>
      </c>
      <c r="C723" s="394">
        <f t="shared" si="47"/>
        <v>45838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"Спиди" АД</v>
      </c>
      <c r="B724" s="390" t="str">
        <f t="shared" si="46"/>
        <v>131371780</v>
      </c>
      <c r="C724" s="394">
        <f t="shared" si="47"/>
        <v>45838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"Спиди" АД</v>
      </c>
      <c r="B725" s="390" t="str">
        <f t="shared" si="46"/>
        <v>131371780</v>
      </c>
      <c r="C725" s="394">
        <f t="shared" si="47"/>
        <v>45838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"Спиди" АД</v>
      </c>
      <c r="B726" s="390" t="str">
        <f t="shared" si="46"/>
        <v>131371780</v>
      </c>
      <c r="C726" s="394">
        <f t="shared" si="47"/>
        <v>45838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"Спиди" АД</v>
      </c>
      <c r="B727" s="390" t="str">
        <f t="shared" si="46"/>
        <v>131371780</v>
      </c>
      <c r="C727" s="394">
        <f t="shared" si="47"/>
        <v>45838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"Спиди" АД</v>
      </c>
      <c r="B728" s="390" t="str">
        <f t="shared" si="46"/>
        <v>131371780</v>
      </c>
      <c r="C728" s="394">
        <f t="shared" si="47"/>
        <v>45838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"Спиди" АД</v>
      </c>
      <c r="B729" s="390" t="str">
        <f t="shared" si="46"/>
        <v>131371780</v>
      </c>
      <c r="C729" s="394">
        <f t="shared" si="47"/>
        <v>45838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"Спиди" АД</v>
      </c>
      <c r="B730" s="390" t="str">
        <f t="shared" si="46"/>
        <v>131371780</v>
      </c>
      <c r="C730" s="394">
        <f t="shared" si="47"/>
        <v>45838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"Спиди" АД</v>
      </c>
      <c r="B731" s="390" t="str">
        <f t="shared" si="46"/>
        <v>131371780</v>
      </c>
      <c r="C731" s="394">
        <f t="shared" si="47"/>
        <v>45838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"Спиди" АД</v>
      </c>
      <c r="B732" s="390" t="str">
        <f t="shared" si="46"/>
        <v>131371780</v>
      </c>
      <c r="C732" s="394">
        <f t="shared" si="47"/>
        <v>45838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"Спиди" АД</v>
      </c>
      <c r="B733" s="390" t="str">
        <f t="shared" si="46"/>
        <v>131371780</v>
      </c>
      <c r="C733" s="394">
        <f t="shared" si="47"/>
        <v>45838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"Спиди" АД</v>
      </c>
      <c r="B734" s="390" t="str">
        <f t="shared" si="46"/>
        <v>131371780</v>
      </c>
      <c r="C734" s="394">
        <f t="shared" si="47"/>
        <v>45838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"Спиди" АД</v>
      </c>
      <c r="B735" s="390" t="str">
        <f t="shared" si="46"/>
        <v>131371780</v>
      </c>
      <c r="C735" s="394">
        <f t="shared" si="47"/>
        <v>45838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"Спиди" АД</v>
      </c>
      <c r="B736" s="390" t="str">
        <f t="shared" si="46"/>
        <v>131371780</v>
      </c>
      <c r="C736" s="394">
        <f t="shared" si="47"/>
        <v>45838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"Спиди" АД</v>
      </c>
      <c r="B737" s="390" t="str">
        <f t="shared" si="46"/>
        <v>131371780</v>
      </c>
      <c r="C737" s="394">
        <f t="shared" si="47"/>
        <v>45838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"Спиди" АД</v>
      </c>
      <c r="B738" s="390" t="str">
        <f t="shared" si="46"/>
        <v>131371780</v>
      </c>
      <c r="C738" s="394">
        <f t="shared" si="47"/>
        <v>45838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"Спиди" АД</v>
      </c>
      <c r="B739" s="390" t="str">
        <f t="shared" si="46"/>
        <v>131371780</v>
      </c>
      <c r="C739" s="394">
        <f t="shared" si="47"/>
        <v>45838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"Спиди" АД</v>
      </c>
      <c r="B740" s="390" t="str">
        <f t="shared" si="46"/>
        <v>131371780</v>
      </c>
      <c r="C740" s="394">
        <f t="shared" si="47"/>
        <v>45838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"Спиди" АД</v>
      </c>
      <c r="B741" s="390" t="str">
        <f t="shared" si="46"/>
        <v>131371780</v>
      </c>
      <c r="C741" s="394">
        <f t="shared" si="47"/>
        <v>45838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"Спиди" АД</v>
      </c>
      <c r="B742" s="390" t="str">
        <f t="shared" si="46"/>
        <v>131371780</v>
      </c>
      <c r="C742" s="394">
        <f t="shared" si="47"/>
        <v>45838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"Спиди" АД</v>
      </c>
      <c r="B743" s="390" t="str">
        <f t="shared" si="46"/>
        <v>131371780</v>
      </c>
      <c r="C743" s="394">
        <f t="shared" si="47"/>
        <v>45838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"Спиди" АД</v>
      </c>
      <c r="B744" s="390" t="str">
        <f t="shared" si="46"/>
        <v>131371780</v>
      </c>
      <c r="C744" s="394">
        <f t="shared" si="47"/>
        <v>45838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"Спиди" АД</v>
      </c>
      <c r="B745" s="390" t="str">
        <f t="shared" si="46"/>
        <v>131371780</v>
      </c>
      <c r="C745" s="394">
        <f t="shared" si="47"/>
        <v>45838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"Спиди" АД</v>
      </c>
      <c r="B746" s="390" t="str">
        <f t="shared" si="46"/>
        <v>131371780</v>
      </c>
      <c r="C746" s="394">
        <f t="shared" si="47"/>
        <v>45838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"Спиди" АД</v>
      </c>
      <c r="B747" s="390" t="str">
        <f t="shared" si="46"/>
        <v>131371780</v>
      </c>
      <c r="C747" s="394">
        <f t="shared" si="47"/>
        <v>45838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"Спиди" АД</v>
      </c>
      <c r="B748" s="390" t="str">
        <f t="shared" si="46"/>
        <v>131371780</v>
      </c>
      <c r="C748" s="394">
        <f t="shared" si="47"/>
        <v>45838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"Спиди" АД</v>
      </c>
      <c r="B749" s="390" t="str">
        <f t="shared" si="46"/>
        <v>131371780</v>
      </c>
      <c r="C749" s="394">
        <f t="shared" si="47"/>
        <v>45838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"Спиди" АД</v>
      </c>
      <c r="B750" s="390" t="str">
        <f t="shared" si="46"/>
        <v>131371780</v>
      </c>
      <c r="C750" s="394">
        <f t="shared" si="47"/>
        <v>45838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"Спиди" АД</v>
      </c>
      <c r="B751" s="390" t="str">
        <f t="shared" si="46"/>
        <v>131371780</v>
      </c>
      <c r="C751" s="394">
        <f t="shared" si="47"/>
        <v>45838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"Спиди" АД</v>
      </c>
      <c r="B752" s="390" t="str">
        <f t="shared" si="46"/>
        <v>131371780</v>
      </c>
      <c r="C752" s="394">
        <f t="shared" si="47"/>
        <v>45838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"Спиди" АД</v>
      </c>
      <c r="B753" s="390" t="str">
        <f t="shared" si="46"/>
        <v>131371780</v>
      </c>
      <c r="C753" s="394">
        <f t="shared" si="47"/>
        <v>45838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"Спиди" АД</v>
      </c>
      <c r="B754" s="390" t="str">
        <f t="shared" si="46"/>
        <v>131371780</v>
      </c>
      <c r="C754" s="394">
        <f t="shared" si="47"/>
        <v>45838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"Спиди" АД</v>
      </c>
      <c r="B755" s="390" t="str">
        <f t="shared" si="46"/>
        <v>131371780</v>
      </c>
      <c r="C755" s="394">
        <f t="shared" si="47"/>
        <v>45838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"Спиди" АД</v>
      </c>
      <c r="B756" s="390" t="str">
        <f t="shared" si="46"/>
        <v>131371780</v>
      </c>
      <c r="C756" s="394">
        <f t="shared" si="47"/>
        <v>45838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"Спиди" АД</v>
      </c>
      <c r="B757" s="390" t="str">
        <f t="shared" si="46"/>
        <v>131371780</v>
      </c>
      <c r="C757" s="394">
        <f t="shared" si="47"/>
        <v>45838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"Спиди" АД</v>
      </c>
      <c r="B758" s="390" t="str">
        <f t="shared" si="46"/>
        <v>131371780</v>
      </c>
      <c r="C758" s="394">
        <f t="shared" si="47"/>
        <v>45838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"Спиди" АД</v>
      </c>
      <c r="B759" s="390" t="str">
        <f t="shared" si="46"/>
        <v>131371780</v>
      </c>
      <c r="C759" s="394">
        <f t="shared" si="47"/>
        <v>45838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"Спиди" АД</v>
      </c>
      <c r="B760" s="390" t="str">
        <f t="shared" si="46"/>
        <v>131371780</v>
      </c>
      <c r="C760" s="394">
        <f t="shared" si="47"/>
        <v>45838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"Спиди" АД</v>
      </c>
      <c r="B761" s="390" t="str">
        <f t="shared" si="46"/>
        <v>131371780</v>
      </c>
      <c r="C761" s="394">
        <f t="shared" si="47"/>
        <v>45838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"Спиди" АД</v>
      </c>
      <c r="B762" s="390" t="str">
        <f t="shared" si="46"/>
        <v>131371780</v>
      </c>
      <c r="C762" s="394">
        <f t="shared" si="47"/>
        <v>45838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"Спиди" АД</v>
      </c>
      <c r="B763" s="390" t="str">
        <f t="shared" si="46"/>
        <v>131371780</v>
      </c>
      <c r="C763" s="394">
        <f t="shared" si="47"/>
        <v>45838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"Спиди" АД</v>
      </c>
      <c r="B764" s="390" t="str">
        <f t="shared" si="46"/>
        <v>131371780</v>
      </c>
      <c r="C764" s="394">
        <f t="shared" si="47"/>
        <v>45838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"Спиди" АД</v>
      </c>
      <c r="B765" s="390" t="str">
        <f t="shared" si="46"/>
        <v>131371780</v>
      </c>
      <c r="C765" s="394">
        <f t="shared" si="47"/>
        <v>45838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"Спиди" АД</v>
      </c>
      <c r="B766" s="390" t="str">
        <f t="shared" si="46"/>
        <v>131371780</v>
      </c>
      <c r="C766" s="394">
        <f t="shared" si="47"/>
        <v>45838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"Спиди" АД</v>
      </c>
      <c r="B767" s="390" t="str">
        <f t="shared" si="46"/>
        <v>131371780</v>
      </c>
      <c r="C767" s="394">
        <f t="shared" si="47"/>
        <v>45838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"Спиди" АД</v>
      </c>
      <c r="B768" s="390" t="str">
        <f t="shared" si="46"/>
        <v>131371780</v>
      </c>
      <c r="C768" s="394">
        <f t="shared" si="47"/>
        <v>45838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"Спиди" АД</v>
      </c>
      <c r="B769" s="390" t="str">
        <f t="shared" si="46"/>
        <v>131371780</v>
      </c>
      <c r="C769" s="394">
        <f t="shared" si="47"/>
        <v>45838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"Спиди" АД</v>
      </c>
      <c r="B770" s="390" t="str">
        <f t="shared" si="46"/>
        <v>131371780</v>
      </c>
      <c r="C770" s="394">
        <f t="shared" si="47"/>
        <v>45838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"Спиди" АД</v>
      </c>
      <c r="B771" s="390" t="str">
        <f t="shared" si="46"/>
        <v>131371780</v>
      </c>
      <c r="C771" s="394">
        <f t="shared" si="47"/>
        <v>45838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"Спиди" АД</v>
      </c>
      <c r="B772" s="390" t="str">
        <f t="shared" si="46"/>
        <v>131371780</v>
      </c>
      <c r="C772" s="394">
        <f t="shared" si="47"/>
        <v>45838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"Спиди" АД</v>
      </c>
      <c r="B773" s="390" t="str">
        <f t="shared" si="46"/>
        <v>131371780</v>
      </c>
      <c r="C773" s="394">
        <f t="shared" si="47"/>
        <v>45838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"Спиди" АД</v>
      </c>
      <c r="B774" s="390" t="str">
        <f t="shared" si="46"/>
        <v>131371780</v>
      </c>
      <c r="C774" s="394">
        <f t="shared" si="47"/>
        <v>45838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"Спиди" АД</v>
      </c>
      <c r="B775" s="390" t="str">
        <f t="shared" si="46"/>
        <v>131371780</v>
      </c>
      <c r="C775" s="394">
        <f t="shared" si="47"/>
        <v>45838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"Спиди" АД</v>
      </c>
      <c r="B776" s="390" t="str">
        <f t="shared" si="46"/>
        <v>131371780</v>
      </c>
      <c r="C776" s="394">
        <f t="shared" si="47"/>
        <v>45838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"Спиди" АД</v>
      </c>
      <c r="B777" s="390" t="str">
        <f t="shared" si="46"/>
        <v>131371780</v>
      </c>
      <c r="C777" s="394">
        <f t="shared" si="47"/>
        <v>45838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"Спиди" АД</v>
      </c>
      <c r="B778" s="390" t="str">
        <f t="shared" si="46"/>
        <v>131371780</v>
      </c>
      <c r="C778" s="394">
        <f t="shared" si="47"/>
        <v>45838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"Спиди" АД</v>
      </c>
      <c r="B779" s="390" t="str">
        <f t="shared" si="46"/>
        <v>131371780</v>
      </c>
      <c r="C779" s="394">
        <f t="shared" si="47"/>
        <v>45838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"Спиди" АД</v>
      </c>
      <c r="B780" s="390" t="str">
        <f t="shared" si="46"/>
        <v>131371780</v>
      </c>
      <c r="C780" s="394">
        <f t="shared" si="47"/>
        <v>45838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"Спиди" АД</v>
      </c>
      <c r="B781" s="390" t="str">
        <f t="shared" ref="B781:B844" si="49">pdeBulstat</f>
        <v>131371780</v>
      </c>
      <c r="C781" s="394">
        <f t="shared" ref="C781:C844" si="50">endDate</f>
        <v>45838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"Спиди" АД</v>
      </c>
      <c r="B782" s="390" t="str">
        <f t="shared" si="49"/>
        <v>131371780</v>
      </c>
      <c r="C782" s="394">
        <f t="shared" si="50"/>
        <v>45838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"Спиди" АД</v>
      </c>
      <c r="B783" s="390" t="str">
        <f t="shared" si="49"/>
        <v>131371780</v>
      </c>
      <c r="C783" s="394">
        <f t="shared" si="50"/>
        <v>45838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"Спиди" АД</v>
      </c>
      <c r="B784" s="390" t="str">
        <f t="shared" si="49"/>
        <v>131371780</v>
      </c>
      <c r="C784" s="394">
        <f t="shared" si="50"/>
        <v>45838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"Спиди" АД</v>
      </c>
      <c r="B785" s="390" t="str">
        <f t="shared" si="49"/>
        <v>131371780</v>
      </c>
      <c r="C785" s="394">
        <f t="shared" si="50"/>
        <v>45838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"Спиди" АД</v>
      </c>
      <c r="B786" s="390" t="str">
        <f t="shared" si="49"/>
        <v>131371780</v>
      </c>
      <c r="C786" s="394">
        <f t="shared" si="50"/>
        <v>45838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"Спиди" АД</v>
      </c>
      <c r="B787" s="390" t="str">
        <f t="shared" si="49"/>
        <v>131371780</v>
      </c>
      <c r="C787" s="394">
        <f t="shared" si="50"/>
        <v>45838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"Спиди" АД</v>
      </c>
      <c r="B788" s="390" t="str">
        <f t="shared" si="49"/>
        <v>131371780</v>
      </c>
      <c r="C788" s="394">
        <f t="shared" si="50"/>
        <v>45838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"Спиди" АД</v>
      </c>
      <c r="B789" s="390" t="str">
        <f t="shared" si="49"/>
        <v>131371780</v>
      </c>
      <c r="C789" s="394">
        <f t="shared" si="50"/>
        <v>45838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"Спиди" АД</v>
      </c>
      <c r="B790" s="390" t="str">
        <f t="shared" si="49"/>
        <v>131371780</v>
      </c>
      <c r="C790" s="394">
        <f t="shared" si="50"/>
        <v>45838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"Спиди" АД</v>
      </c>
      <c r="B791" s="390" t="str">
        <f t="shared" si="49"/>
        <v>131371780</v>
      </c>
      <c r="C791" s="394">
        <f t="shared" si="50"/>
        <v>45838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"Спиди" АД</v>
      </c>
      <c r="B792" s="390" t="str">
        <f t="shared" si="49"/>
        <v>131371780</v>
      </c>
      <c r="C792" s="394">
        <f t="shared" si="50"/>
        <v>45838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"Спиди" АД</v>
      </c>
      <c r="B793" s="390" t="str">
        <f t="shared" si="49"/>
        <v>131371780</v>
      </c>
      <c r="C793" s="394">
        <f t="shared" si="50"/>
        <v>45838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"Спиди" АД</v>
      </c>
      <c r="B794" s="390" t="str">
        <f t="shared" si="49"/>
        <v>131371780</v>
      </c>
      <c r="C794" s="394">
        <f t="shared" si="50"/>
        <v>45838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"Спиди" АД</v>
      </c>
      <c r="B795" s="390" t="str">
        <f t="shared" si="49"/>
        <v>131371780</v>
      </c>
      <c r="C795" s="394">
        <f t="shared" si="50"/>
        <v>45838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"Спиди" АД</v>
      </c>
      <c r="B796" s="390" t="str">
        <f t="shared" si="49"/>
        <v>131371780</v>
      </c>
      <c r="C796" s="394">
        <f t="shared" si="50"/>
        <v>45838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"Спиди" АД</v>
      </c>
      <c r="B797" s="390" t="str">
        <f t="shared" si="49"/>
        <v>131371780</v>
      </c>
      <c r="C797" s="394">
        <f t="shared" si="50"/>
        <v>45838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"Спиди" АД</v>
      </c>
      <c r="B798" s="390" t="str">
        <f t="shared" si="49"/>
        <v>131371780</v>
      </c>
      <c r="C798" s="394">
        <f t="shared" si="50"/>
        <v>45838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"Спиди" АД</v>
      </c>
      <c r="B799" s="390" t="str">
        <f t="shared" si="49"/>
        <v>131371780</v>
      </c>
      <c r="C799" s="394">
        <f t="shared" si="50"/>
        <v>45838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"Спиди" АД</v>
      </c>
      <c r="B800" s="390" t="str">
        <f t="shared" si="49"/>
        <v>131371780</v>
      </c>
      <c r="C800" s="394">
        <f t="shared" si="50"/>
        <v>45838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"Спиди" АД</v>
      </c>
      <c r="B801" s="390" t="str">
        <f t="shared" si="49"/>
        <v>131371780</v>
      </c>
      <c r="C801" s="394">
        <f t="shared" si="50"/>
        <v>45838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"Спиди" АД</v>
      </c>
      <c r="B802" s="390" t="str">
        <f t="shared" si="49"/>
        <v>131371780</v>
      </c>
      <c r="C802" s="394">
        <f t="shared" si="50"/>
        <v>45838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"Спиди" АД</v>
      </c>
      <c r="B803" s="390" t="str">
        <f t="shared" si="49"/>
        <v>131371780</v>
      </c>
      <c r="C803" s="394">
        <f t="shared" si="50"/>
        <v>45838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"Спиди" АД</v>
      </c>
      <c r="B804" s="390" t="str">
        <f t="shared" si="49"/>
        <v>131371780</v>
      </c>
      <c r="C804" s="394">
        <f t="shared" si="50"/>
        <v>45838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"Спиди" АД</v>
      </c>
      <c r="B805" s="390" t="str">
        <f t="shared" si="49"/>
        <v>131371780</v>
      </c>
      <c r="C805" s="394">
        <f t="shared" si="50"/>
        <v>45838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"Спиди" АД</v>
      </c>
      <c r="B806" s="390" t="str">
        <f t="shared" si="49"/>
        <v>131371780</v>
      </c>
      <c r="C806" s="394">
        <f t="shared" si="50"/>
        <v>45838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"Спиди" АД</v>
      </c>
      <c r="B807" s="390" t="str">
        <f t="shared" si="49"/>
        <v>131371780</v>
      </c>
      <c r="C807" s="394">
        <f t="shared" si="50"/>
        <v>45838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"Спиди" АД</v>
      </c>
      <c r="B808" s="390" t="str">
        <f t="shared" si="49"/>
        <v>131371780</v>
      </c>
      <c r="C808" s="394">
        <f t="shared" si="50"/>
        <v>45838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"Спиди" АД</v>
      </c>
      <c r="B809" s="390" t="str">
        <f t="shared" si="49"/>
        <v>131371780</v>
      </c>
      <c r="C809" s="394">
        <f t="shared" si="50"/>
        <v>45838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"Спиди" АД</v>
      </c>
      <c r="B810" s="390" t="str">
        <f t="shared" si="49"/>
        <v>131371780</v>
      </c>
      <c r="C810" s="394">
        <f t="shared" si="50"/>
        <v>45838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"Спиди" АД</v>
      </c>
      <c r="B811" s="390" t="str">
        <f t="shared" si="49"/>
        <v>131371780</v>
      </c>
      <c r="C811" s="394">
        <f t="shared" si="50"/>
        <v>45838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"Спиди" АД</v>
      </c>
      <c r="B812" s="390" t="str">
        <f t="shared" si="49"/>
        <v>131371780</v>
      </c>
      <c r="C812" s="394">
        <f t="shared" si="50"/>
        <v>45838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"Спиди" АД</v>
      </c>
      <c r="B813" s="390" t="str">
        <f t="shared" si="49"/>
        <v>131371780</v>
      </c>
      <c r="C813" s="394">
        <f t="shared" si="50"/>
        <v>45838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"Спиди" АД</v>
      </c>
      <c r="B814" s="390" t="str">
        <f t="shared" si="49"/>
        <v>131371780</v>
      </c>
      <c r="C814" s="394">
        <f t="shared" si="50"/>
        <v>45838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"Спиди" АД</v>
      </c>
      <c r="B815" s="390" t="str">
        <f t="shared" si="49"/>
        <v>131371780</v>
      </c>
      <c r="C815" s="394">
        <f t="shared" si="50"/>
        <v>45838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"Спиди" АД</v>
      </c>
      <c r="B816" s="390" t="str">
        <f t="shared" si="49"/>
        <v>131371780</v>
      </c>
      <c r="C816" s="394">
        <f t="shared" si="50"/>
        <v>45838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"Спиди" АД</v>
      </c>
      <c r="B817" s="390" t="str">
        <f t="shared" si="49"/>
        <v>131371780</v>
      </c>
      <c r="C817" s="394">
        <f t="shared" si="50"/>
        <v>45838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"Спиди" АД</v>
      </c>
      <c r="B818" s="390" t="str">
        <f t="shared" si="49"/>
        <v>131371780</v>
      </c>
      <c r="C818" s="394">
        <f t="shared" si="50"/>
        <v>45838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"Спиди" АД</v>
      </c>
      <c r="B819" s="390" t="str">
        <f t="shared" si="49"/>
        <v>131371780</v>
      </c>
      <c r="C819" s="394">
        <f t="shared" si="50"/>
        <v>45838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"Спиди" АД</v>
      </c>
      <c r="B820" s="390" t="str">
        <f t="shared" si="49"/>
        <v>131371780</v>
      </c>
      <c r="C820" s="394">
        <f t="shared" si="50"/>
        <v>45838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"Спиди" АД</v>
      </c>
      <c r="B821" s="390" t="str">
        <f t="shared" si="49"/>
        <v>131371780</v>
      </c>
      <c r="C821" s="394">
        <f t="shared" si="50"/>
        <v>45838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"Спиди" АД</v>
      </c>
      <c r="B822" s="390" t="str">
        <f t="shared" si="49"/>
        <v>131371780</v>
      </c>
      <c r="C822" s="394">
        <f t="shared" si="50"/>
        <v>45838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"Спиди" АД</v>
      </c>
      <c r="B823" s="390" t="str">
        <f t="shared" si="49"/>
        <v>131371780</v>
      </c>
      <c r="C823" s="394">
        <f t="shared" si="50"/>
        <v>45838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"Спиди" АД</v>
      </c>
      <c r="B824" s="390" t="str">
        <f t="shared" si="49"/>
        <v>131371780</v>
      </c>
      <c r="C824" s="394">
        <f t="shared" si="50"/>
        <v>45838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"Спиди" АД</v>
      </c>
      <c r="B825" s="390" t="str">
        <f t="shared" si="49"/>
        <v>131371780</v>
      </c>
      <c r="C825" s="394">
        <f t="shared" si="50"/>
        <v>45838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"Спиди" АД</v>
      </c>
      <c r="B826" s="390" t="str">
        <f t="shared" si="49"/>
        <v>131371780</v>
      </c>
      <c r="C826" s="394">
        <f t="shared" si="50"/>
        <v>45838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"Спиди" АД</v>
      </c>
      <c r="B827" s="390" t="str">
        <f t="shared" si="49"/>
        <v>131371780</v>
      </c>
      <c r="C827" s="394">
        <f t="shared" si="50"/>
        <v>45838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"Спиди" АД</v>
      </c>
      <c r="B828" s="390" t="str">
        <f t="shared" si="49"/>
        <v>131371780</v>
      </c>
      <c r="C828" s="394">
        <f t="shared" si="50"/>
        <v>45838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"Спиди" АД</v>
      </c>
      <c r="B829" s="390" t="str">
        <f t="shared" si="49"/>
        <v>131371780</v>
      </c>
      <c r="C829" s="394">
        <f t="shared" si="50"/>
        <v>45838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"Спиди" АД</v>
      </c>
      <c r="B830" s="390" t="str">
        <f t="shared" si="49"/>
        <v>131371780</v>
      </c>
      <c r="C830" s="394">
        <f t="shared" si="50"/>
        <v>45838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"Спиди" АД</v>
      </c>
      <c r="B831" s="390" t="str">
        <f t="shared" si="49"/>
        <v>131371780</v>
      </c>
      <c r="C831" s="394">
        <f t="shared" si="50"/>
        <v>45838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"Спиди" АД</v>
      </c>
      <c r="B832" s="390" t="str">
        <f t="shared" si="49"/>
        <v>131371780</v>
      </c>
      <c r="C832" s="394">
        <f t="shared" si="50"/>
        <v>45838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"Спиди" АД</v>
      </c>
      <c r="B833" s="390" t="str">
        <f t="shared" si="49"/>
        <v>131371780</v>
      </c>
      <c r="C833" s="394">
        <f t="shared" si="50"/>
        <v>45838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"Спиди" АД</v>
      </c>
      <c r="B834" s="390" t="str">
        <f t="shared" si="49"/>
        <v>131371780</v>
      </c>
      <c r="C834" s="394">
        <f t="shared" si="50"/>
        <v>45838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"Спиди" АД</v>
      </c>
      <c r="B835" s="390" t="str">
        <f t="shared" si="49"/>
        <v>131371780</v>
      </c>
      <c r="C835" s="394">
        <f t="shared" si="50"/>
        <v>45838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"Спиди" АД</v>
      </c>
      <c r="B836" s="390" t="str">
        <f t="shared" si="49"/>
        <v>131371780</v>
      </c>
      <c r="C836" s="394">
        <f t="shared" si="50"/>
        <v>45838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"Спиди" АД</v>
      </c>
      <c r="B837" s="390" t="str">
        <f t="shared" si="49"/>
        <v>131371780</v>
      </c>
      <c r="C837" s="394">
        <f t="shared" si="50"/>
        <v>45838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"Спиди" АД</v>
      </c>
      <c r="B838" s="390" t="str">
        <f t="shared" si="49"/>
        <v>131371780</v>
      </c>
      <c r="C838" s="394">
        <f t="shared" si="50"/>
        <v>45838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"Спиди" АД</v>
      </c>
      <c r="B839" s="390" t="str">
        <f t="shared" si="49"/>
        <v>131371780</v>
      </c>
      <c r="C839" s="394">
        <f t="shared" si="50"/>
        <v>45838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"Спиди" АД</v>
      </c>
      <c r="B840" s="390" t="str">
        <f t="shared" si="49"/>
        <v>131371780</v>
      </c>
      <c r="C840" s="394">
        <f t="shared" si="50"/>
        <v>45838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"Спиди" АД</v>
      </c>
      <c r="B841" s="390" t="str">
        <f t="shared" si="49"/>
        <v>131371780</v>
      </c>
      <c r="C841" s="394">
        <f t="shared" si="50"/>
        <v>45838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"Спиди" АД</v>
      </c>
      <c r="B842" s="390" t="str">
        <f t="shared" si="49"/>
        <v>131371780</v>
      </c>
      <c r="C842" s="394">
        <f t="shared" si="50"/>
        <v>45838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"Спиди" АД</v>
      </c>
      <c r="B843" s="390" t="str">
        <f t="shared" si="49"/>
        <v>131371780</v>
      </c>
      <c r="C843" s="394">
        <f t="shared" si="50"/>
        <v>45838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"Спиди" АД</v>
      </c>
      <c r="B844" s="390" t="str">
        <f t="shared" si="49"/>
        <v>131371780</v>
      </c>
      <c r="C844" s="394">
        <f t="shared" si="50"/>
        <v>45838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"Спиди" АД</v>
      </c>
      <c r="B845" s="390" t="str">
        <f t="shared" ref="B845:B910" si="52">pdeBulstat</f>
        <v>131371780</v>
      </c>
      <c r="C845" s="394">
        <f t="shared" ref="C845:C910" si="53">endDate</f>
        <v>45838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"Спиди" АД</v>
      </c>
      <c r="B846" s="390" t="str">
        <f t="shared" si="52"/>
        <v>131371780</v>
      </c>
      <c r="C846" s="394">
        <f t="shared" si="53"/>
        <v>45838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"Спиди" АД</v>
      </c>
      <c r="B847" s="390" t="str">
        <f t="shared" si="52"/>
        <v>131371780</v>
      </c>
      <c r="C847" s="394">
        <f t="shared" si="53"/>
        <v>45838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"Спиди" АД</v>
      </c>
      <c r="B848" s="390" t="str">
        <f t="shared" si="52"/>
        <v>131371780</v>
      </c>
      <c r="C848" s="394">
        <f t="shared" si="53"/>
        <v>45838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"Спиди" АД</v>
      </c>
      <c r="B849" s="390" t="str">
        <f t="shared" si="52"/>
        <v>131371780</v>
      </c>
      <c r="C849" s="394">
        <f t="shared" si="53"/>
        <v>45838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"Спиди" АД</v>
      </c>
      <c r="B850" s="390" t="str">
        <f t="shared" si="52"/>
        <v>131371780</v>
      </c>
      <c r="C850" s="394">
        <f t="shared" si="53"/>
        <v>45838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"Спиди" АД</v>
      </c>
      <c r="B851" s="390" t="str">
        <f t="shared" si="52"/>
        <v>131371780</v>
      </c>
      <c r="C851" s="394">
        <f t="shared" si="53"/>
        <v>45838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"Спиди" АД</v>
      </c>
      <c r="B852" s="390" t="str">
        <f t="shared" si="52"/>
        <v>131371780</v>
      </c>
      <c r="C852" s="394">
        <f t="shared" si="53"/>
        <v>45838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"Спиди" АД</v>
      </c>
      <c r="B853" s="390" t="str">
        <f t="shared" si="52"/>
        <v>131371780</v>
      </c>
      <c r="C853" s="394">
        <f t="shared" si="53"/>
        <v>45838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"Спиди" АД</v>
      </c>
      <c r="B854" s="390" t="str">
        <f t="shared" si="52"/>
        <v>131371780</v>
      </c>
      <c r="C854" s="394">
        <f t="shared" si="53"/>
        <v>45838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"Спиди" АД</v>
      </c>
      <c r="B855" s="390" t="str">
        <f t="shared" si="52"/>
        <v>131371780</v>
      </c>
      <c r="C855" s="394">
        <f t="shared" si="53"/>
        <v>45838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"Спиди" АД</v>
      </c>
      <c r="B856" s="390" t="str">
        <f t="shared" si="52"/>
        <v>131371780</v>
      </c>
      <c r="C856" s="394">
        <f t="shared" si="53"/>
        <v>45838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"Спиди" АД</v>
      </c>
      <c r="B857" s="390" t="str">
        <f t="shared" si="52"/>
        <v>131371780</v>
      </c>
      <c r="C857" s="394">
        <f t="shared" si="53"/>
        <v>45838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"Спиди" АД</v>
      </c>
      <c r="B858" s="390" t="str">
        <f t="shared" si="52"/>
        <v>131371780</v>
      </c>
      <c r="C858" s="394">
        <f t="shared" si="53"/>
        <v>45838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"Спиди" АД</v>
      </c>
      <c r="B859" s="390" t="str">
        <f t="shared" si="52"/>
        <v>131371780</v>
      </c>
      <c r="C859" s="394">
        <f t="shared" si="53"/>
        <v>45838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"Спиди" АД</v>
      </c>
      <c r="B860" s="390" t="str">
        <f t="shared" si="52"/>
        <v>131371780</v>
      </c>
      <c r="C860" s="394">
        <f t="shared" si="53"/>
        <v>45838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"Спиди" АД</v>
      </c>
      <c r="B861" s="390" t="str">
        <f t="shared" si="52"/>
        <v>131371780</v>
      </c>
      <c r="C861" s="394">
        <f t="shared" si="53"/>
        <v>45838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"Спиди" АД</v>
      </c>
      <c r="B862" s="390" t="str">
        <f t="shared" si="52"/>
        <v>131371780</v>
      </c>
      <c r="C862" s="394">
        <f t="shared" si="53"/>
        <v>45838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"Спиди" АД</v>
      </c>
      <c r="B863" s="390" t="str">
        <f t="shared" si="52"/>
        <v>131371780</v>
      </c>
      <c r="C863" s="394">
        <f t="shared" si="53"/>
        <v>45838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"Спиди" АД</v>
      </c>
      <c r="B864" s="390" t="str">
        <f t="shared" si="52"/>
        <v>131371780</v>
      </c>
      <c r="C864" s="394">
        <f t="shared" si="53"/>
        <v>45838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"Спиди" АД</v>
      </c>
      <c r="B865" s="390" t="str">
        <f t="shared" si="52"/>
        <v>131371780</v>
      </c>
      <c r="C865" s="394">
        <f t="shared" si="53"/>
        <v>45838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"Спиди" АД</v>
      </c>
      <c r="B866" s="390" t="str">
        <f t="shared" si="52"/>
        <v>131371780</v>
      </c>
      <c r="C866" s="394">
        <f t="shared" si="53"/>
        <v>45838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"Спиди" АД</v>
      </c>
      <c r="B867" s="390" t="str">
        <f t="shared" si="52"/>
        <v>131371780</v>
      </c>
      <c r="C867" s="394">
        <f t="shared" si="53"/>
        <v>45838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"Спиди" АД</v>
      </c>
      <c r="B868" s="390" t="str">
        <f t="shared" si="52"/>
        <v>131371780</v>
      </c>
      <c r="C868" s="394">
        <f t="shared" si="53"/>
        <v>45838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"Спиди" АД</v>
      </c>
      <c r="B869" s="390" t="str">
        <f t="shared" si="52"/>
        <v>131371780</v>
      </c>
      <c r="C869" s="394">
        <f t="shared" si="53"/>
        <v>45838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"Спиди" АД</v>
      </c>
      <c r="B870" s="390" t="str">
        <f t="shared" si="52"/>
        <v>131371780</v>
      </c>
      <c r="C870" s="394">
        <f t="shared" si="53"/>
        <v>45838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"Спиди" АД</v>
      </c>
      <c r="B871" s="390" t="str">
        <f t="shared" si="52"/>
        <v>131371780</v>
      </c>
      <c r="C871" s="394">
        <f t="shared" si="53"/>
        <v>45838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"Спиди" АД</v>
      </c>
      <c r="B872" s="390" t="str">
        <f t="shared" si="52"/>
        <v>131371780</v>
      </c>
      <c r="C872" s="394">
        <f t="shared" si="53"/>
        <v>45838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"Спиди" АД</v>
      </c>
      <c r="B873" s="390" t="str">
        <f t="shared" si="52"/>
        <v>131371780</v>
      </c>
      <c r="C873" s="394">
        <f t="shared" si="53"/>
        <v>45838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"Спиди" АД</v>
      </c>
      <c r="B874" s="390" t="str">
        <f t="shared" si="52"/>
        <v>131371780</v>
      </c>
      <c r="C874" s="394">
        <f t="shared" si="53"/>
        <v>45838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"Спиди" АД</v>
      </c>
      <c r="B875" s="390" t="str">
        <f t="shared" si="52"/>
        <v>131371780</v>
      </c>
      <c r="C875" s="394">
        <f t="shared" si="53"/>
        <v>45838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"Спиди" АД</v>
      </c>
      <c r="B876" s="390" t="str">
        <f t="shared" si="52"/>
        <v>131371780</v>
      </c>
      <c r="C876" s="394">
        <f t="shared" si="53"/>
        <v>45838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"Спиди" АД</v>
      </c>
      <c r="B877" s="390" t="str">
        <f t="shared" si="52"/>
        <v>131371780</v>
      </c>
      <c r="C877" s="394">
        <f t="shared" si="53"/>
        <v>45838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"Спиди" АД</v>
      </c>
      <c r="B878" s="390" t="str">
        <f t="shared" si="52"/>
        <v>131371780</v>
      </c>
      <c r="C878" s="394">
        <f t="shared" si="53"/>
        <v>45838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"Спиди" АД</v>
      </c>
      <c r="B879" s="390" t="str">
        <f t="shared" si="52"/>
        <v>131371780</v>
      </c>
      <c r="C879" s="394">
        <f t="shared" si="53"/>
        <v>45838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"Спиди" АД</v>
      </c>
      <c r="B880" s="390" t="str">
        <f t="shared" si="52"/>
        <v>131371780</v>
      </c>
      <c r="C880" s="394">
        <f t="shared" si="53"/>
        <v>45838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"Спиди" АД</v>
      </c>
      <c r="B881" s="390" t="str">
        <f t="shared" si="52"/>
        <v>131371780</v>
      </c>
      <c r="C881" s="394">
        <f t="shared" si="53"/>
        <v>45838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"Спиди" АД</v>
      </c>
      <c r="B882" s="390" t="str">
        <f t="shared" si="52"/>
        <v>131371780</v>
      </c>
      <c r="C882" s="394">
        <f t="shared" si="53"/>
        <v>45838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"Спиди" АД</v>
      </c>
      <c r="B883" s="390" t="str">
        <f t="shared" si="52"/>
        <v>131371780</v>
      </c>
      <c r="C883" s="394">
        <f t="shared" si="53"/>
        <v>45838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"Спиди" АД</v>
      </c>
      <c r="B884" s="390" t="str">
        <f t="shared" si="52"/>
        <v>131371780</v>
      </c>
      <c r="C884" s="394">
        <f t="shared" si="53"/>
        <v>45838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"Спиди" АД</v>
      </c>
      <c r="B885" s="390" t="str">
        <f t="shared" si="52"/>
        <v>131371780</v>
      </c>
      <c r="C885" s="394">
        <f t="shared" si="53"/>
        <v>45838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"Спиди" АД</v>
      </c>
      <c r="B886" s="390" t="str">
        <f t="shared" si="52"/>
        <v>131371780</v>
      </c>
      <c r="C886" s="394">
        <f t="shared" si="53"/>
        <v>45838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"Спиди" АД</v>
      </c>
      <c r="B887" s="390" t="str">
        <f t="shared" si="52"/>
        <v>131371780</v>
      </c>
      <c r="C887" s="394">
        <f t="shared" si="53"/>
        <v>45838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"Спиди" АД</v>
      </c>
      <c r="B888" s="390" t="str">
        <f t="shared" si="52"/>
        <v>131371780</v>
      </c>
      <c r="C888" s="394">
        <f t="shared" si="53"/>
        <v>45838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"Спиди" АД</v>
      </c>
      <c r="B889" s="390" t="str">
        <f t="shared" si="52"/>
        <v>131371780</v>
      </c>
      <c r="C889" s="394">
        <f t="shared" si="53"/>
        <v>45838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"Спиди" АД</v>
      </c>
      <c r="B890" s="390" t="str">
        <f t="shared" si="52"/>
        <v>131371780</v>
      </c>
      <c r="C890" s="394">
        <f t="shared" si="53"/>
        <v>45838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"Спиди" АД</v>
      </c>
      <c r="B891" s="390" t="str">
        <f t="shared" si="52"/>
        <v>131371780</v>
      </c>
      <c r="C891" s="394">
        <f t="shared" si="53"/>
        <v>45838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"Спиди" АД</v>
      </c>
      <c r="B892" s="390" t="str">
        <f t="shared" si="52"/>
        <v>131371780</v>
      </c>
      <c r="C892" s="394">
        <f t="shared" si="53"/>
        <v>45838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"Спиди" АД</v>
      </c>
      <c r="B893" s="390" t="str">
        <f t="shared" si="52"/>
        <v>131371780</v>
      </c>
      <c r="C893" s="394">
        <f t="shared" si="53"/>
        <v>45838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"Спиди" АД</v>
      </c>
      <c r="B894" s="390" t="str">
        <f t="shared" si="52"/>
        <v>131371780</v>
      </c>
      <c r="C894" s="394">
        <f t="shared" si="53"/>
        <v>45838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"Спиди" АД</v>
      </c>
      <c r="B895" s="390" t="str">
        <f t="shared" si="52"/>
        <v>131371780</v>
      </c>
      <c r="C895" s="394">
        <f t="shared" si="53"/>
        <v>45838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"Спиди" АД</v>
      </c>
      <c r="B896" s="390" t="str">
        <f t="shared" si="52"/>
        <v>131371780</v>
      </c>
      <c r="C896" s="394">
        <f t="shared" si="53"/>
        <v>45838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"Спиди" АД</v>
      </c>
      <c r="B897" s="390" t="str">
        <f t="shared" si="52"/>
        <v>131371780</v>
      </c>
      <c r="C897" s="394">
        <f t="shared" si="53"/>
        <v>45838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"Спиди" АД</v>
      </c>
      <c r="B898" s="390" t="str">
        <f t="shared" si="52"/>
        <v>131371780</v>
      </c>
      <c r="C898" s="394">
        <f t="shared" si="53"/>
        <v>45838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"Спиди" АД</v>
      </c>
      <c r="B899" s="390" t="str">
        <f t="shared" si="52"/>
        <v>131371780</v>
      </c>
      <c r="C899" s="394">
        <f t="shared" si="53"/>
        <v>45838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"Спиди" АД</v>
      </c>
      <c r="B900" s="390" t="str">
        <f t="shared" si="52"/>
        <v>131371780</v>
      </c>
      <c r="C900" s="394">
        <f t="shared" si="53"/>
        <v>45838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"Спиди" АД</v>
      </c>
      <c r="B901" s="390" t="str">
        <f t="shared" si="52"/>
        <v>131371780</v>
      </c>
      <c r="C901" s="394">
        <f t="shared" si="53"/>
        <v>45838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"Спиди" АД</v>
      </c>
      <c r="B902" s="390" t="str">
        <f t="shared" si="52"/>
        <v>131371780</v>
      </c>
      <c r="C902" s="394">
        <f t="shared" si="53"/>
        <v>45838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"Спиди" АД</v>
      </c>
      <c r="B903" s="390" t="str">
        <f t="shared" si="52"/>
        <v>131371780</v>
      </c>
      <c r="C903" s="394">
        <f t="shared" si="53"/>
        <v>45838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"Спиди" АД</v>
      </c>
      <c r="B904" s="390" t="str">
        <f t="shared" si="52"/>
        <v>131371780</v>
      </c>
      <c r="C904" s="394">
        <f t="shared" si="53"/>
        <v>45838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"Спиди" АД</v>
      </c>
      <c r="B905" s="390" t="str">
        <f t="shared" si="52"/>
        <v>131371780</v>
      </c>
      <c r="C905" s="394">
        <f t="shared" si="53"/>
        <v>45838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"Спиди" АД</v>
      </c>
      <c r="B906" s="390" t="str">
        <f t="shared" si="52"/>
        <v>131371780</v>
      </c>
      <c r="C906" s="394">
        <f t="shared" si="53"/>
        <v>45838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"Спиди" АД</v>
      </c>
      <c r="B907" s="390" t="str">
        <f t="shared" si="52"/>
        <v>131371780</v>
      </c>
      <c r="C907" s="394">
        <f t="shared" si="53"/>
        <v>45838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"Спиди" АД</v>
      </c>
      <c r="B908" s="390" t="str">
        <f t="shared" si="52"/>
        <v>131371780</v>
      </c>
      <c r="C908" s="394">
        <f t="shared" si="53"/>
        <v>45838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"Спиди" АД</v>
      </c>
      <c r="B909" s="390" t="str">
        <f t="shared" si="52"/>
        <v>131371780</v>
      </c>
      <c r="C909" s="394">
        <f t="shared" si="53"/>
        <v>45838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"Спиди" АД</v>
      </c>
      <c r="B910" s="390" t="str">
        <f t="shared" si="52"/>
        <v>131371780</v>
      </c>
      <c r="C910" s="394">
        <f t="shared" si="53"/>
        <v>45838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"Спиди" АД</v>
      </c>
      <c r="B912" s="390" t="str">
        <f t="shared" ref="B912:B975" si="55">pdeBulstat</f>
        <v>131371780</v>
      </c>
      <c r="C912" s="394">
        <f t="shared" ref="C912:C975" si="56">endDate</f>
        <v>45838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"Спиди" АД</v>
      </c>
      <c r="B913" s="390" t="str">
        <f t="shared" si="55"/>
        <v>131371780</v>
      </c>
      <c r="C913" s="394">
        <f t="shared" si="56"/>
        <v>45838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"Спиди" АД</v>
      </c>
      <c r="B914" s="390" t="str">
        <f t="shared" si="55"/>
        <v>131371780</v>
      </c>
      <c r="C914" s="394">
        <f t="shared" si="56"/>
        <v>45838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"Спиди" АД</v>
      </c>
      <c r="B915" s="390" t="str">
        <f t="shared" si="55"/>
        <v>131371780</v>
      </c>
      <c r="C915" s="394">
        <f t="shared" si="56"/>
        <v>45838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"Спиди" АД</v>
      </c>
      <c r="B916" s="390" t="str">
        <f t="shared" si="55"/>
        <v>131371780</v>
      </c>
      <c r="C916" s="394">
        <f t="shared" si="56"/>
        <v>45838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"Спиди" АД</v>
      </c>
      <c r="B917" s="390" t="str">
        <f t="shared" si="55"/>
        <v>131371780</v>
      </c>
      <c r="C917" s="394">
        <f t="shared" si="56"/>
        <v>45838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"Спиди" АД</v>
      </c>
      <c r="B918" s="390" t="str">
        <f t="shared" si="55"/>
        <v>131371780</v>
      </c>
      <c r="C918" s="394">
        <f t="shared" si="56"/>
        <v>45838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"Спиди" АД</v>
      </c>
      <c r="B919" s="390" t="str">
        <f t="shared" si="55"/>
        <v>131371780</v>
      </c>
      <c r="C919" s="394">
        <f t="shared" si="56"/>
        <v>45838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"Спиди" АД</v>
      </c>
      <c r="B920" s="390" t="str">
        <f t="shared" si="55"/>
        <v>131371780</v>
      </c>
      <c r="C920" s="394">
        <f t="shared" si="56"/>
        <v>45838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"Спиди" АД</v>
      </c>
      <c r="B921" s="390" t="str">
        <f t="shared" si="55"/>
        <v>131371780</v>
      </c>
      <c r="C921" s="394">
        <f t="shared" si="56"/>
        <v>45838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"Спиди" АД</v>
      </c>
      <c r="B922" s="390" t="str">
        <f t="shared" si="55"/>
        <v>131371780</v>
      </c>
      <c r="C922" s="394">
        <f t="shared" si="56"/>
        <v>45838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"Спиди" АД</v>
      </c>
      <c r="B923" s="390" t="str">
        <f t="shared" si="55"/>
        <v>131371780</v>
      </c>
      <c r="C923" s="394">
        <f t="shared" si="56"/>
        <v>45838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"Спиди" АД</v>
      </c>
      <c r="B924" s="390" t="str">
        <f t="shared" si="55"/>
        <v>131371780</v>
      </c>
      <c r="C924" s="394">
        <f t="shared" si="56"/>
        <v>45838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"Спиди" АД</v>
      </c>
      <c r="B925" s="390" t="str">
        <f t="shared" si="55"/>
        <v>131371780</v>
      </c>
      <c r="C925" s="394">
        <f t="shared" si="56"/>
        <v>45838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"Спиди" АД</v>
      </c>
      <c r="B926" s="390" t="str">
        <f t="shared" si="55"/>
        <v>131371780</v>
      </c>
      <c r="C926" s="394">
        <f t="shared" si="56"/>
        <v>45838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"Спиди" АД</v>
      </c>
      <c r="B927" s="390" t="str">
        <f t="shared" si="55"/>
        <v>131371780</v>
      </c>
      <c r="C927" s="394">
        <f t="shared" si="56"/>
        <v>45838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"Спиди" АД</v>
      </c>
      <c r="B928" s="390" t="str">
        <f t="shared" si="55"/>
        <v>131371780</v>
      </c>
      <c r="C928" s="394">
        <f t="shared" si="56"/>
        <v>45838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"Спиди" АД</v>
      </c>
      <c r="B929" s="390" t="str">
        <f t="shared" si="55"/>
        <v>131371780</v>
      </c>
      <c r="C929" s="394">
        <f t="shared" si="56"/>
        <v>45838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"Спиди" АД</v>
      </c>
      <c r="B930" s="390" t="str">
        <f t="shared" si="55"/>
        <v>131371780</v>
      </c>
      <c r="C930" s="394">
        <f t="shared" si="56"/>
        <v>45838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"Спиди" АД</v>
      </c>
      <c r="B931" s="390" t="str">
        <f t="shared" si="55"/>
        <v>131371780</v>
      </c>
      <c r="C931" s="394">
        <f t="shared" si="56"/>
        <v>45838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"Спиди" АД</v>
      </c>
      <c r="B932" s="390" t="str">
        <f t="shared" si="55"/>
        <v>131371780</v>
      </c>
      <c r="C932" s="394">
        <f t="shared" si="56"/>
        <v>45838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"Спиди" АД</v>
      </c>
      <c r="B933" s="390" t="str">
        <f t="shared" si="55"/>
        <v>131371780</v>
      </c>
      <c r="C933" s="394">
        <f t="shared" si="56"/>
        <v>45838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"Спиди" АД</v>
      </c>
      <c r="B934" s="390" t="str">
        <f t="shared" si="55"/>
        <v>131371780</v>
      </c>
      <c r="C934" s="394">
        <f t="shared" si="56"/>
        <v>45838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"Спиди" АД</v>
      </c>
      <c r="B935" s="390" t="str">
        <f t="shared" si="55"/>
        <v>131371780</v>
      </c>
      <c r="C935" s="394">
        <f t="shared" si="56"/>
        <v>45838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"Спиди" АД</v>
      </c>
      <c r="B936" s="390" t="str">
        <f t="shared" si="55"/>
        <v>131371780</v>
      </c>
      <c r="C936" s="394">
        <f t="shared" si="56"/>
        <v>45838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"Спиди" АД</v>
      </c>
      <c r="B937" s="390" t="str">
        <f t="shared" si="55"/>
        <v>131371780</v>
      </c>
      <c r="C937" s="394">
        <f t="shared" si="56"/>
        <v>45838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"Спиди" АД</v>
      </c>
      <c r="B938" s="390" t="str">
        <f t="shared" si="55"/>
        <v>131371780</v>
      </c>
      <c r="C938" s="394">
        <f t="shared" si="56"/>
        <v>45838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"Спиди" АД</v>
      </c>
      <c r="B939" s="390" t="str">
        <f t="shared" si="55"/>
        <v>131371780</v>
      </c>
      <c r="C939" s="394">
        <f t="shared" si="56"/>
        <v>45838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"Спиди" АД</v>
      </c>
      <c r="B940" s="390" t="str">
        <f t="shared" si="55"/>
        <v>131371780</v>
      </c>
      <c r="C940" s="394">
        <f t="shared" si="56"/>
        <v>45838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"Спиди" АД</v>
      </c>
      <c r="B941" s="390" t="str">
        <f t="shared" si="55"/>
        <v>131371780</v>
      </c>
      <c r="C941" s="394">
        <f t="shared" si="56"/>
        <v>45838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"Спиди" АД</v>
      </c>
      <c r="B942" s="390" t="str">
        <f t="shared" si="55"/>
        <v>131371780</v>
      </c>
      <c r="C942" s="394">
        <f t="shared" si="56"/>
        <v>45838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"Спиди" АД</v>
      </c>
      <c r="B943" s="390" t="str">
        <f t="shared" si="55"/>
        <v>131371780</v>
      </c>
      <c r="C943" s="394">
        <f t="shared" si="56"/>
        <v>45838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"Спиди" АД</v>
      </c>
      <c r="B944" s="390" t="str">
        <f t="shared" si="55"/>
        <v>131371780</v>
      </c>
      <c r="C944" s="394">
        <f t="shared" si="56"/>
        <v>45838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"Спиди" АД</v>
      </c>
      <c r="B945" s="390" t="str">
        <f t="shared" si="55"/>
        <v>131371780</v>
      </c>
      <c r="C945" s="394">
        <f t="shared" si="56"/>
        <v>45838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"Спиди" АД</v>
      </c>
      <c r="B946" s="390" t="str">
        <f t="shared" si="55"/>
        <v>131371780</v>
      </c>
      <c r="C946" s="394">
        <f t="shared" si="56"/>
        <v>45838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"Спиди" АД</v>
      </c>
      <c r="B947" s="390" t="str">
        <f t="shared" si="55"/>
        <v>131371780</v>
      </c>
      <c r="C947" s="394">
        <f t="shared" si="56"/>
        <v>45838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"Спиди" АД</v>
      </c>
      <c r="B948" s="390" t="str">
        <f t="shared" si="55"/>
        <v>131371780</v>
      </c>
      <c r="C948" s="394">
        <f t="shared" si="56"/>
        <v>45838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"Спиди" АД</v>
      </c>
      <c r="B949" s="390" t="str">
        <f t="shared" si="55"/>
        <v>131371780</v>
      </c>
      <c r="C949" s="394">
        <f t="shared" si="56"/>
        <v>45838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"Спиди" АД</v>
      </c>
      <c r="B950" s="390" t="str">
        <f t="shared" si="55"/>
        <v>131371780</v>
      </c>
      <c r="C950" s="394">
        <f t="shared" si="56"/>
        <v>45838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"Спиди" АД</v>
      </c>
      <c r="B951" s="390" t="str">
        <f t="shared" si="55"/>
        <v>131371780</v>
      </c>
      <c r="C951" s="394">
        <f t="shared" si="56"/>
        <v>45838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"Спиди" АД</v>
      </c>
      <c r="B952" s="390" t="str">
        <f t="shared" si="55"/>
        <v>131371780</v>
      </c>
      <c r="C952" s="394">
        <f t="shared" si="56"/>
        <v>45838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"Спиди" АД</v>
      </c>
      <c r="B953" s="390" t="str">
        <f t="shared" si="55"/>
        <v>131371780</v>
      </c>
      <c r="C953" s="394">
        <f t="shared" si="56"/>
        <v>45838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"Спиди" АД</v>
      </c>
      <c r="B954" s="390" t="str">
        <f t="shared" si="55"/>
        <v>131371780</v>
      </c>
      <c r="C954" s="394">
        <f t="shared" si="56"/>
        <v>45838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"Спиди" АД</v>
      </c>
      <c r="B955" s="390" t="str">
        <f t="shared" si="55"/>
        <v>131371780</v>
      </c>
      <c r="C955" s="394">
        <f t="shared" si="56"/>
        <v>45838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"Спиди" АД</v>
      </c>
      <c r="B956" s="390" t="str">
        <f t="shared" si="55"/>
        <v>131371780</v>
      </c>
      <c r="C956" s="394">
        <f t="shared" si="56"/>
        <v>45838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"Спиди" АД</v>
      </c>
      <c r="B957" s="390" t="str">
        <f t="shared" si="55"/>
        <v>131371780</v>
      </c>
      <c r="C957" s="394">
        <f t="shared" si="56"/>
        <v>45838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"Спиди" АД</v>
      </c>
      <c r="B958" s="390" t="str">
        <f t="shared" si="55"/>
        <v>131371780</v>
      </c>
      <c r="C958" s="394">
        <f t="shared" si="56"/>
        <v>45838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"Спиди" АД</v>
      </c>
      <c r="B959" s="390" t="str">
        <f t="shared" si="55"/>
        <v>131371780</v>
      </c>
      <c r="C959" s="394">
        <f t="shared" si="56"/>
        <v>45838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"Спиди" АД</v>
      </c>
      <c r="B960" s="390" t="str">
        <f t="shared" si="55"/>
        <v>131371780</v>
      </c>
      <c r="C960" s="394">
        <f t="shared" si="56"/>
        <v>45838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"Спиди" АД</v>
      </c>
      <c r="B961" s="390" t="str">
        <f t="shared" si="55"/>
        <v>131371780</v>
      </c>
      <c r="C961" s="394">
        <f t="shared" si="56"/>
        <v>45838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"Спиди" АД</v>
      </c>
      <c r="B962" s="390" t="str">
        <f t="shared" si="55"/>
        <v>131371780</v>
      </c>
      <c r="C962" s="394">
        <f t="shared" si="56"/>
        <v>45838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"Спиди" АД</v>
      </c>
      <c r="B963" s="390" t="str">
        <f t="shared" si="55"/>
        <v>131371780</v>
      </c>
      <c r="C963" s="394">
        <f t="shared" si="56"/>
        <v>45838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"Спиди" АД</v>
      </c>
      <c r="B964" s="390" t="str">
        <f t="shared" si="55"/>
        <v>131371780</v>
      </c>
      <c r="C964" s="394">
        <f t="shared" si="56"/>
        <v>45838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"Спиди" АД</v>
      </c>
      <c r="B965" s="390" t="str">
        <f t="shared" si="55"/>
        <v>131371780</v>
      </c>
      <c r="C965" s="394">
        <f t="shared" si="56"/>
        <v>45838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"Спиди" АД</v>
      </c>
      <c r="B966" s="390" t="str">
        <f t="shared" si="55"/>
        <v>131371780</v>
      </c>
      <c r="C966" s="394">
        <f t="shared" si="56"/>
        <v>45838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"Спиди" АД</v>
      </c>
      <c r="B967" s="390" t="str">
        <f t="shared" si="55"/>
        <v>131371780</v>
      </c>
      <c r="C967" s="394">
        <f t="shared" si="56"/>
        <v>45838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"Спиди" АД</v>
      </c>
      <c r="B968" s="390" t="str">
        <f t="shared" si="55"/>
        <v>131371780</v>
      </c>
      <c r="C968" s="394">
        <f t="shared" si="56"/>
        <v>45838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"Спиди" АД</v>
      </c>
      <c r="B969" s="390" t="str">
        <f t="shared" si="55"/>
        <v>131371780</v>
      </c>
      <c r="C969" s="394">
        <f t="shared" si="56"/>
        <v>45838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"Спиди" АД</v>
      </c>
      <c r="B970" s="390" t="str">
        <f t="shared" si="55"/>
        <v>131371780</v>
      </c>
      <c r="C970" s="394">
        <f t="shared" si="56"/>
        <v>45838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"Спиди" АД</v>
      </c>
      <c r="B971" s="390" t="str">
        <f t="shared" si="55"/>
        <v>131371780</v>
      </c>
      <c r="C971" s="394">
        <f t="shared" si="56"/>
        <v>45838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"Спиди" АД</v>
      </c>
      <c r="B972" s="390" t="str">
        <f t="shared" si="55"/>
        <v>131371780</v>
      </c>
      <c r="C972" s="394">
        <f t="shared" si="56"/>
        <v>45838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"Спиди" АД</v>
      </c>
      <c r="B973" s="390" t="str">
        <f t="shared" si="55"/>
        <v>131371780</v>
      </c>
      <c r="C973" s="394">
        <f t="shared" si="56"/>
        <v>45838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"Спиди" АД</v>
      </c>
      <c r="B974" s="390" t="str">
        <f t="shared" si="55"/>
        <v>131371780</v>
      </c>
      <c r="C974" s="394">
        <f t="shared" si="56"/>
        <v>45838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"Спиди" АД</v>
      </c>
      <c r="B975" s="390" t="str">
        <f t="shared" si="55"/>
        <v>131371780</v>
      </c>
      <c r="C975" s="394">
        <f t="shared" si="56"/>
        <v>45838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"Спиди" АД</v>
      </c>
      <c r="B976" s="390" t="str">
        <f t="shared" ref="B976:B1039" si="58">pdeBulstat</f>
        <v>131371780</v>
      </c>
      <c r="C976" s="394">
        <f t="shared" ref="C976:C1039" si="59">endDate</f>
        <v>45838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"Спиди" АД</v>
      </c>
      <c r="B977" s="390" t="str">
        <f t="shared" si="58"/>
        <v>131371780</v>
      </c>
      <c r="C977" s="394">
        <f t="shared" si="59"/>
        <v>45838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"Спиди" АД</v>
      </c>
      <c r="B978" s="390" t="str">
        <f t="shared" si="58"/>
        <v>131371780</v>
      </c>
      <c r="C978" s="394">
        <f t="shared" si="59"/>
        <v>45838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"Спиди" АД</v>
      </c>
      <c r="B979" s="390" t="str">
        <f t="shared" si="58"/>
        <v>131371780</v>
      </c>
      <c r="C979" s="394">
        <f t="shared" si="59"/>
        <v>45838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"Спиди" АД</v>
      </c>
      <c r="B980" s="390" t="str">
        <f t="shared" si="58"/>
        <v>131371780</v>
      </c>
      <c r="C980" s="394">
        <f t="shared" si="59"/>
        <v>45838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"Спиди" АД</v>
      </c>
      <c r="B981" s="390" t="str">
        <f t="shared" si="58"/>
        <v>131371780</v>
      </c>
      <c r="C981" s="394">
        <f t="shared" si="59"/>
        <v>45838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"Спиди" АД</v>
      </c>
      <c r="B982" s="390" t="str">
        <f t="shared" si="58"/>
        <v>131371780</v>
      </c>
      <c r="C982" s="394">
        <f t="shared" si="59"/>
        <v>45838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"Спиди" АД</v>
      </c>
      <c r="B983" s="390" t="str">
        <f t="shared" si="58"/>
        <v>131371780</v>
      </c>
      <c r="C983" s="394">
        <f t="shared" si="59"/>
        <v>45838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"Спиди" АД</v>
      </c>
      <c r="B984" s="390" t="str">
        <f t="shared" si="58"/>
        <v>131371780</v>
      </c>
      <c r="C984" s="394">
        <f t="shared" si="59"/>
        <v>45838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"Спиди" АД</v>
      </c>
      <c r="B985" s="390" t="str">
        <f t="shared" si="58"/>
        <v>131371780</v>
      </c>
      <c r="C985" s="394">
        <f t="shared" si="59"/>
        <v>45838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"Спиди" АД</v>
      </c>
      <c r="B986" s="390" t="str">
        <f t="shared" si="58"/>
        <v>131371780</v>
      </c>
      <c r="C986" s="394">
        <f t="shared" si="59"/>
        <v>45838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"Спиди" АД</v>
      </c>
      <c r="B987" s="390" t="str">
        <f t="shared" si="58"/>
        <v>131371780</v>
      </c>
      <c r="C987" s="394">
        <f t="shared" si="59"/>
        <v>45838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"Спиди" АД</v>
      </c>
      <c r="B988" s="390" t="str">
        <f t="shared" si="58"/>
        <v>131371780</v>
      </c>
      <c r="C988" s="394">
        <f t="shared" si="59"/>
        <v>45838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"Спиди" АД</v>
      </c>
      <c r="B989" s="390" t="str">
        <f t="shared" si="58"/>
        <v>131371780</v>
      </c>
      <c r="C989" s="394">
        <f t="shared" si="59"/>
        <v>45838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"Спиди" АД</v>
      </c>
      <c r="B990" s="390" t="str">
        <f t="shared" si="58"/>
        <v>131371780</v>
      </c>
      <c r="C990" s="394">
        <f t="shared" si="59"/>
        <v>45838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"Спиди" АД</v>
      </c>
      <c r="B991" s="390" t="str">
        <f t="shared" si="58"/>
        <v>131371780</v>
      </c>
      <c r="C991" s="394">
        <f t="shared" si="59"/>
        <v>45838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"Спиди" АД</v>
      </c>
      <c r="B992" s="390" t="str">
        <f t="shared" si="58"/>
        <v>131371780</v>
      </c>
      <c r="C992" s="394">
        <f t="shared" si="59"/>
        <v>45838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"Спиди" АД</v>
      </c>
      <c r="B993" s="390" t="str">
        <f t="shared" si="58"/>
        <v>131371780</v>
      </c>
      <c r="C993" s="394">
        <f t="shared" si="59"/>
        <v>45838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"Спиди" АД</v>
      </c>
      <c r="B994" s="390" t="str">
        <f t="shared" si="58"/>
        <v>131371780</v>
      </c>
      <c r="C994" s="394">
        <f t="shared" si="59"/>
        <v>45838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"Спиди" АД</v>
      </c>
      <c r="B995" s="390" t="str">
        <f t="shared" si="58"/>
        <v>131371780</v>
      </c>
      <c r="C995" s="394">
        <f t="shared" si="59"/>
        <v>45838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"Спиди" АД</v>
      </c>
      <c r="B996" s="390" t="str">
        <f t="shared" si="58"/>
        <v>131371780</v>
      </c>
      <c r="C996" s="394">
        <f t="shared" si="59"/>
        <v>45838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"Спиди" АД</v>
      </c>
      <c r="B997" s="390" t="str">
        <f t="shared" si="58"/>
        <v>131371780</v>
      </c>
      <c r="C997" s="394">
        <f t="shared" si="59"/>
        <v>45838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"Спиди" АД</v>
      </c>
      <c r="B998" s="390" t="str">
        <f t="shared" si="58"/>
        <v>131371780</v>
      </c>
      <c r="C998" s="394">
        <f t="shared" si="59"/>
        <v>45838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"Спиди" АД</v>
      </c>
      <c r="B999" s="390" t="str">
        <f t="shared" si="58"/>
        <v>131371780</v>
      </c>
      <c r="C999" s="394">
        <f t="shared" si="59"/>
        <v>45838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"Спиди" АД</v>
      </c>
      <c r="B1000" s="390" t="str">
        <f t="shared" si="58"/>
        <v>131371780</v>
      </c>
      <c r="C1000" s="394">
        <f t="shared" si="59"/>
        <v>45838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"Спиди" АД</v>
      </c>
      <c r="B1001" s="390" t="str">
        <f t="shared" si="58"/>
        <v>131371780</v>
      </c>
      <c r="C1001" s="394">
        <f t="shared" si="59"/>
        <v>45838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"Спиди" АД</v>
      </c>
      <c r="B1002" s="390" t="str">
        <f t="shared" si="58"/>
        <v>131371780</v>
      </c>
      <c r="C1002" s="394">
        <f t="shared" si="59"/>
        <v>45838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"Спиди" АД</v>
      </c>
      <c r="B1003" s="390" t="str">
        <f t="shared" si="58"/>
        <v>131371780</v>
      </c>
      <c r="C1003" s="394">
        <f t="shared" si="59"/>
        <v>45838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"Спиди" АД</v>
      </c>
      <c r="B1004" s="390" t="str">
        <f t="shared" si="58"/>
        <v>131371780</v>
      </c>
      <c r="C1004" s="394">
        <f t="shared" si="59"/>
        <v>45838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"Спиди" АД</v>
      </c>
      <c r="B1005" s="390" t="str">
        <f t="shared" si="58"/>
        <v>131371780</v>
      </c>
      <c r="C1005" s="394">
        <f t="shared" si="59"/>
        <v>45838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"Спиди" АД</v>
      </c>
      <c r="B1006" s="390" t="str">
        <f t="shared" si="58"/>
        <v>131371780</v>
      </c>
      <c r="C1006" s="394">
        <f t="shared" si="59"/>
        <v>45838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"Спиди" АД</v>
      </c>
      <c r="B1007" s="390" t="str">
        <f t="shared" si="58"/>
        <v>131371780</v>
      </c>
      <c r="C1007" s="394">
        <f t="shared" si="59"/>
        <v>45838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"Спиди" АД</v>
      </c>
      <c r="B1008" s="390" t="str">
        <f t="shared" si="58"/>
        <v>131371780</v>
      </c>
      <c r="C1008" s="394">
        <f t="shared" si="59"/>
        <v>45838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"Спиди" АД</v>
      </c>
      <c r="B1009" s="390" t="str">
        <f t="shared" si="58"/>
        <v>131371780</v>
      </c>
      <c r="C1009" s="394">
        <f t="shared" si="59"/>
        <v>45838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"Спиди" АД</v>
      </c>
      <c r="B1010" s="390" t="str">
        <f t="shared" si="58"/>
        <v>131371780</v>
      </c>
      <c r="C1010" s="394">
        <f t="shared" si="59"/>
        <v>45838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"Спиди" АД</v>
      </c>
      <c r="B1011" s="390" t="str">
        <f t="shared" si="58"/>
        <v>131371780</v>
      </c>
      <c r="C1011" s="394">
        <f t="shared" si="59"/>
        <v>45838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"Спиди" АД</v>
      </c>
      <c r="B1012" s="390" t="str">
        <f t="shared" si="58"/>
        <v>131371780</v>
      </c>
      <c r="C1012" s="394">
        <f t="shared" si="59"/>
        <v>45838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"Спиди" АД</v>
      </c>
      <c r="B1013" s="390" t="str">
        <f t="shared" si="58"/>
        <v>131371780</v>
      </c>
      <c r="C1013" s="394">
        <f t="shared" si="59"/>
        <v>45838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"Спиди" АД</v>
      </c>
      <c r="B1014" s="390" t="str">
        <f t="shared" si="58"/>
        <v>131371780</v>
      </c>
      <c r="C1014" s="394">
        <f t="shared" si="59"/>
        <v>45838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"Спиди" АД</v>
      </c>
      <c r="B1015" s="390" t="str">
        <f t="shared" si="58"/>
        <v>131371780</v>
      </c>
      <c r="C1015" s="394">
        <f t="shared" si="59"/>
        <v>45838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"Спиди" АД</v>
      </c>
      <c r="B1016" s="390" t="str">
        <f t="shared" si="58"/>
        <v>131371780</v>
      </c>
      <c r="C1016" s="394">
        <f t="shared" si="59"/>
        <v>45838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"Спиди" АД</v>
      </c>
      <c r="B1017" s="390" t="str">
        <f t="shared" si="58"/>
        <v>131371780</v>
      </c>
      <c r="C1017" s="394">
        <f t="shared" si="59"/>
        <v>45838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"Спиди" АД</v>
      </c>
      <c r="B1018" s="390" t="str">
        <f t="shared" si="58"/>
        <v>131371780</v>
      </c>
      <c r="C1018" s="394">
        <f t="shared" si="59"/>
        <v>45838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"Спиди" АД</v>
      </c>
      <c r="B1019" s="390" t="str">
        <f t="shared" si="58"/>
        <v>131371780</v>
      </c>
      <c r="C1019" s="394">
        <f t="shared" si="59"/>
        <v>45838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"Спиди" АД</v>
      </c>
      <c r="B1020" s="390" t="str">
        <f t="shared" si="58"/>
        <v>131371780</v>
      </c>
      <c r="C1020" s="394">
        <f t="shared" si="59"/>
        <v>45838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"Спиди" АД</v>
      </c>
      <c r="B1021" s="390" t="str">
        <f t="shared" si="58"/>
        <v>131371780</v>
      </c>
      <c r="C1021" s="394">
        <f t="shared" si="59"/>
        <v>45838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"Спиди" АД</v>
      </c>
      <c r="B1022" s="390" t="str">
        <f t="shared" si="58"/>
        <v>131371780</v>
      </c>
      <c r="C1022" s="394">
        <f t="shared" si="59"/>
        <v>45838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"Спиди" АД</v>
      </c>
      <c r="B1023" s="390" t="str">
        <f t="shared" si="58"/>
        <v>131371780</v>
      </c>
      <c r="C1023" s="394">
        <f t="shared" si="59"/>
        <v>45838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"Спиди" АД</v>
      </c>
      <c r="B1024" s="390" t="str">
        <f t="shared" si="58"/>
        <v>131371780</v>
      </c>
      <c r="C1024" s="394">
        <f t="shared" si="59"/>
        <v>45838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"Спиди" АД</v>
      </c>
      <c r="B1025" s="390" t="str">
        <f t="shared" si="58"/>
        <v>131371780</v>
      </c>
      <c r="C1025" s="394">
        <f t="shared" si="59"/>
        <v>45838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"Спиди" АД</v>
      </c>
      <c r="B1026" s="390" t="str">
        <f t="shared" si="58"/>
        <v>131371780</v>
      </c>
      <c r="C1026" s="394">
        <f t="shared" si="59"/>
        <v>45838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"Спиди" АД</v>
      </c>
      <c r="B1027" s="390" t="str">
        <f t="shared" si="58"/>
        <v>131371780</v>
      </c>
      <c r="C1027" s="394">
        <f t="shared" si="59"/>
        <v>45838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"Спиди" АД</v>
      </c>
      <c r="B1028" s="390" t="str">
        <f t="shared" si="58"/>
        <v>131371780</v>
      </c>
      <c r="C1028" s="394">
        <f t="shared" si="59"/>
        <v>45838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"Спиди" АД</v>
      </c>
      <c r="B1029" s="390" t="str">
        <f t="shared" si="58"/>
        <v>131371780</v>
      </c>
      <c r="C1029" s="394">
        <f t="shared" si="59"/>
        <v>45838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"Спиди" АД</v>
      </c>
      <c r="B1030" s="390" t="str">
        <f t="shared" si="58"/>
        <v>131371780</v>
      </c>
      <c r="C1030" s="394">
        <f t="shared" si="59"/>
        <v>45838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"Спиди" АД</v>
      </c>
      <c r="B1031" s="390" t="str">
        <f t="shared" si="58"/>
        <v>131371780</v>
      </c>
      <c r="C1031" s="394">
        <f t="shared" si="59"/>
        <v>45838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"Спиди" АД</v>
      </c>
      <c r="B1032" s="390" t="str">
        <f t="shared" si="58"/>
        <v>131371780</v>
      </c>
      <c r="C1032" s="394">
        <f t="shared" si="59"/>
        <v>45838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"Спиди" АД</v>
      </c>
      <c r="B1033" s="390" t="str">
        <f t="shared" si="58"/>
        <v>131371780</v>
      </c>
      <c r="C1033" s="394">
        <f t="shared" si="59"/>
        <v>45838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"Спиди" АД</v>
      </c>
      <c r="B1034" s="390" t="str">
        <f t="shared" si="58"/>
        <v>131371780</v>
      </c>
      <c r="C1034" s="394">
        <f t="shared" si="59"/>
        <v>45838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"Спиди" АД</v>
      </c>
      <c r="B1035" s="390" t="str">
        <f t="shared" si="58"/>
        <v>131371780</v>
      </c>
      <c r="C1035" s="394">
        <f t="shared" si="59"/>
        <v>45838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"Спиди" АД</v>
      </c>
      <c r="B1036" s="390" t="str">
        <f t="shared" si="58"/>
        <v>131371780</v>
      </c>
      <c r="C1036" s="394">
        <f t="shared" si="59"/>
        <v>45838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"Спиди" АД</v>
      </c>
      <c r="B1037" s="390" t="str">
        <f t="shared" si="58"/>
        <v>131371780</v>
      </c>
      <c r="C1037" s="394">
        <f t="shared" si="59"/>
        <v>45838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"Спиди" АД</v>
      </c>
      <c r="B1038" s="390" t="str">
        <f t="shared" si="58"/>
        <v>131371780</v>
      </c>
      <c r="C1038" s="394">
        <f t="shared" si="59"/>
        <v>45838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"Спиди" АД</v>
      </c>
      <c r="B1039" s="390" t="str">
        <f t="shared" si="58"/>
        <v>131371780</v>
      </c>
      <c r="C1039" s="394">
        <f t="shared" si="59"/>
        <v>45838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"Спиди" АД</v>
      </c>
      <c r="B1040" s="390" t="str">
        <f t="shared" ref="B1040:B1103" si="61">pdeBulstat</f>
        <v>131371780</v>
      </c>
      <c r="C1040" s="394">
        <f t="shared" ref="C1040:C1103" si="62">endDate</f>
        <v>45838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"Спиди" АД</v>
      </c>
      <c r="B1041" s="390" t="str">
        <f t="shared" si="61"/>
        <v>131371780</v>
      </c>
      <c r="C1041" s="394">
        <f t="shared" si="62"/>
        <v>45838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"Спиди" АД</v>
      </c>
      <c r="B1042" s="390" t="str">
        <f t="shared" si="61"/>
        <v>131371780</v>
      </c>
      <c r="C1042" s="394">
        <f t="shared" si="62"/>
        <v>45838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"Спиди" АД</v>
      </c>
      <c r="B1043" s="390" t="str">
        <f t="shared" si="61"/>
        <v>131371780</v>
      </c>
      <c r="C1043" s="394">
        <f t="shared" si="62"/>
        <v>45838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"Спиди" АД</v>
      </c>
      <c r="B1044" s="390" t="str">
        <f t="shared" si="61"/>
        <v>131371780</v>
      </c>
      <c r="C1044" s="394">
        <f t="shared" si="62"/>
        <v>45838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"Спиди" АД</v>
      </c>
      <c r="B1045" s="390" t="str">
        <f t="shared" si="61"/>
        <v>131371780</v>
      </c>
      <c r="C1045" s="394">
        <f t="shared" si="62"/>
        <v>45838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"Спиди" АД</v>
      </c>
      <c r="B1046" s="390" t="str">
        <f t="shared" si="61"/>
        <v>131371780</v>
      </c>
      <c r="C1046" s="394">
        <f t="shared" si="62"/>
        <v>45838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"Спиди" АД</v>
      </c>
      <c r="B1047" s="390" t="str">
        <f t="shared" si="61"/>
        <v>131371780</v>
      </c>
      <c r="C1047" s="394">
        <f t="shared" si="62"/>
        <v>45838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"Спиди" АД</v>
      </c>
      <c r="B1048" s="390" t="str">
        <f t="shared" si="61"/>
        <v>131371780</v>
      </c>
      <c r="C1048" s="394">
        <f t="shared" si="62"/>
        <v>45838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"Спиди" АД</v>
      </c>
      <c r="B1049" s="390" t="str">
        <f t="shared" si="61"/>
        <v>131371780</v>
      </c>
      <c r="C1049" s="394">
        <f t="shared" si="62"/>
        <v>45838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"Спиди" АД</v>
      </c>
      <c r="B1050" s="390" t="str">
        <f t="shared" si="61"/>
        <v>131371780</v>
      </c>
      <c r="C1050" s="394">
        <f t="shared" si="62"/>
        <v>45838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"Спиди" АД</v>
      </c>
      <c r="B1051" s="390" t="str">
        <f t="shared" si="61"/>
        <v>131371780</v>
      </c>
      <c r="C1051" s="394">
        <f t="shared" si="62"/>
        <v>45838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"Спиди" АД</v>
      </c>
      <c r="B1052" s="390" t="str">
        <f t="shared" si="61"/>
        <v>131371780</v>
      </c>
      <c r="C1052" s="394">
        <f t="shared" si="62"/>
        <v>45838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"Спиди" АД</v>
      </c>
      <c r="B1053" s="390" t="str">
        <f t="shared" si="61"/>
        <v>131371780</v>
      </c>
      <c r="C1053" s="394">
        <f t="shared" si="62"/>
        <v>45838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"Спиди" АД</v>
      </c>
      <c r="B1054" s="390" t="str">
        <f t="shared" si="61"/>
        <v>131371780</v>
      </c>
      <c r="C1054" s="394">
        <f t="shared" si="62"/>
        <v>45838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"Спиди" АД</v>
      </c>
      <c r="B1055" s="390" t="str">
        <f t="shared" si="61"/>
        <v>131371780</v>
      </c>
      <c r="C1055" s="394">
        <f t="shared" si="62"/>
        <v>45838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"Спиди" АД</v>
      </c>
      <c r="B1056" s="390" t="str">
        <f t="shared" si="61"/>
        <v>131371780</v>
      </c>
      <c r="C1056" s="394">
        <f t="shared" si="62"/>
        <v>45838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"Спиди" АД</v>
      </c>
      <c r="B1057" s="390" t="str">
        <f t="shared" si="61"/>
        <v>131371780</v>
      </c>
      <c r="C1057" s="394">
        <f t="shared" si="62"/>
        <v>45838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"Спиди" АД</v>
      </c>
      <c r="B1058" s="390" t="str">
        <f t="shared" si="61"/>
        <v>131371780</v>
      </c>
      <c r="C1058" s="394">
        <f t="shared" si="62"/>
        <v>45838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"Спиди" АД</v>
      </c>
      <c r="B1059" s="390" t="str">
        <f t="shared" si="61"/>
        <v>131371780</v>
      </c>
      <c r="C1059" s="394">
        <f t="shared" si="62"/>
        <v>45838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"Спиди" АД</v>
      </c>
      <c r="B1060" s="390" t="str">
        <f t="shared" si="61"/>
        <v>131371780</v>
      </c>
      <c r="C1060" s="394">
        <f t="shared" si="62"/>
        <v>45838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"Спиди" АД</v>
      </c>
      <c r="B1061" s="390" t="str">
        <f t="shared" si="61"/>
        <v>131371780</v>
      </c>
      <c r="C1061" s="394">
        <f t="shared" si="62"/>
        <v>45838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"Спиди" АД</v>
      </c>
      <c r="B1062" s="390" t="str">
        <f t="shared" si="61"/>
        <v>131371780</v>
      </c>
      <c r="C1062" s="394">
        <f t="shared" si="62"/>
        <v>45838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"Спиди" АД</v>
      </c>
      <c r="B1063" s="390" t="str">
        <f t="shared" si="61"/>
        <v>131371780</v>
      </c>
      <c r="C1063" s="394">
        <f t="shared" si="62"/>
        <v>45838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"Спиди" АД</v>
      </c>
      <c r="B1064" s="390" t="str">
        <f t="shared" si="61"/>
        <v>131371780</v>
      </c>
      <c r="C1064" s="394">
        <f t="shared" si="62"/>
        <v>45838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"Спиди" АД</v>
      </c>
      <c r="B1065" s="390" t="str">
        <f t="shared" si="61"/>
        <v>131371780</v>
      </c>
      <c r="C1065" s="394">
        <f t="shared" si="62"/>
        <v>45838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"Спиди" АД</v>
      </c>
      <c r="B1066" s="390" t="str">
        <f t="shared" si="61"/>
        <v>131371780</v>
      </c>
      <c r="C1066" s="394">
        <f t="shared" si="62"/>
        <v>45838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"Спиди" АД</v>
      </c>
      <c r="B1067" s="390" t="str">
        <f t="shared" si="61"/>
        <v>131371780</v>
      </c>
      <c r="C1067" s="394">
        <f t="shared" si="62"/>
        <v>45838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"Спиди" АД</v>
      </c>
      <c r="B1068" s="390" t="str">
        <f t="shared" si="61"/>
        <v>131371780</v>
      </c>
      <c r="C1068" s="394">
        <f t="shared" si="62"/>
        <v>45838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"Спиди" АД</v>
      </c>
      <c r="B1069" s="390" t="str">
        <f t="shared" si="61"/>
        <v>131371780</v>
      </c>
      <c r="C1069" s="394">
        <f t="shared" si="62"/>
        <v>45838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"Спиди" АД</v>
      </c>
      <c r="B1070" s="390" t="str">
        <f t="shared" si="61"/>
        <v>131371780</v>
      </c>
      <c r="C1070" s="394">
        <f t="shared" si="62"/>
        <v>45838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"Спиди" АД</v>
      </c>
      <c r="B1071" s="390" t="str">
        <f t="shared" si="61"/>
        <v>131371780</v>
      </c>
      <c r="C1071" s="394">
        <f t="shared" si="62"/>
        <v>45838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"Спиди" АД</v>
      </c>
      <c r="B1072" s="390" t="str">
        <f t="shared" si="61"/>
        <v>131371780</v>
      </c>
      <c r="C1072" s="394">
        <f t="shared" si="62"/>
        <v>45838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"Спиди" АД</v>
      </c>
      <c r="B1073" s="390" t="str">
        <f t="shared" si="61"/>
        <v>131371780</v>
      </c>
      <c r="C1073" s="394">
        <f t="shared" si="62"/>
        <v>45838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"Спиди" АД</v>
      </c>
      <c r="B1074" s="390" t="str">
        <f t="shared" si="61"/>
        <v>131371780</v>
      </c>
      <c r="C1074" s="394">
        <f t="shared" si="62"/>
        <v>45838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"Спиди" АД</v>
      </c>
      <c r="B1075" s="390" t="str">
        <f t="shared" si="61"/>
        <v>131371780</v>
      </c>
      <c r="C1075" s="394">
        <f t="shared" si="62"/>
        <v>45838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"Спиди" АД</v>
      </c>
      <c r="B1076" s="390" t="str">
        <f t="shared" si="61"/>
        <v>131371780</v>
      </c>
      <c r="C1076" s="394">
        <f t="shared" si="62"/>
        <v>45838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"Спиди" АД</v>
      </c>
      <c r="B1077" s="390" t="str">
        <f t="shared" si="61"/>
        <v>131371780</v>
      </c>
      <c r="C1077" s="394">
        <f t="shared" si="62"/>
        <v>45838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"Спиди" АД</v>
      </c>
      <c r="B1078" s="390" t="str">
        <f t="shared" si="61"/>
        <v>131371780</v>
      </c>
      <c r="C1078" s="394">
        <f t="shared" si="62"/>
        <v>45838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"Спиди" АД</v>
      </c>
      <c r="B1079" s="390" t="str">
        <f t="shared" si="61"/>
        <v>131371780</v>
      </c>
      <c r="C1079" s="394">
        <f t="shared" si="62"/>
        <v>45838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"Спиди" АД</v>
      </c>
      <c r="B1080" s="390" t="str">
        <f t="shared" si="61"/>
        <v>131371780</v>
      </c>
      <c r="C1080" s="394">
        <f t="shared" si="62"/>
        <v>45838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"Спиди" АД</v>
      </c>
      <c r="B1081" s="390" t="str">
        <f t="shared" si="61"/>
        <v>131371780</v>
      </c>
      <c r="C1081" s="394">
        <f t="shared" si="62"/>
        <v>45838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"Спиди" АД</v>
      </c>
      <c r="B1082" s="390" t="str">
        <f t="shared" si="61"/>
        <v>131371780</v>
      </c>
      <c r="C1082" s="394">
        <f t="shared" si="62"/>
        <v>45838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"Спиди" АД</v>
      </c>
      <c r="B1083" s="390" t="str">
        <f t="shared" si="61"/>
        <v>131371780</v>
      </c>
      <c r="C1083" s="394">
        <f t="shared" si="62"/>
        <v>45838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"Спиди" АД</v>
      </c>
      <c r="B1084" s="390" t="str">
        <f t="shared" si="61"/>
        <v>131371780</v>
      </c>
      <c r="C1084" s="394">
        <f t="shared" si="62"/>
        <v>45838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"Спиди" АД</v>
      </c>
      <c r="B1085" s="390" t="str">
        <f t="shared" si="61"/>
        <v>131371780</v>
      </c>
      <c r="C1085" s="394">
        <f t="shared" si="62"/>
        <v>45838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"Спиди" АД</v>
      </c>
      <c r="B1086" s="390" t="str">
        <f t="shared" si="61"/>
        <v>131371780</v>
      </c>
      <c r="C1086" s="394">
        <f t="shared" si="62"/>
        <v>45838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"Спиди" АД</v>
      </c>
      <c r="B1087" s="390" t="str">
        <f t="shared" si="61"/>
        <v>131371780</v>
      </c>
      <c r="C1087" s="394">
        <f t="shared" si="62"/>
        <v>45838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"Спиди" АД</v>
      </c>
      <c r="B1088" s="390" t="str">
        <f t="shared" si="61"/>
        <v>131371780</v>
      </c>
      <c r="C1088" s="394">
        <f t="shared" si="62"/>
        <v>45838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"Спиди" АД</v>
      </c>
      <c r="B1089" s="390" t="str">
        <f t="shared" si="61"/>
        <v>131371780</v>
      </c>
      <c r="C1089" s="394">
        <f t="shared" si="62"/>
        <v>45838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"Спиди" АД</v>
      </c>
      <c r="B1090" s="390" t="str">
        <f t="shared" si="61"/>
        <v>131371780</v>
      </c>
      <c r="C1090" s="394">
        <f t="shared" si="62"/>
        <v>45838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"Спиди" АД</v>
      </c>
      <c r="B1091" s="390" t="str">
        <f t="shared" si="61"/>
        <v>131371780</v>
      </c>
      <c r="C1091" s="394">
        <f t="shared" si="62"/>
        <v>45838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"Спиди" АД</v>
      </c>
      <c r="B1092" s="390" t="str">
        <f t="shared" si="61"/>
        <v>131371780</v>
      </c>
      <c r="C1092" s="394">
        <f t="shared" si="62"/>
        <v>45838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"Спиди" АД</v>
      </c>
      <c r="B1093" s="390" t="str">
        <f t="shared" si="61"/>
        <v>131371780</v>
      </c>
      <c r="C1093" s="394">
        <f t="shared" si="62"/>
        <v>45838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"Спиди" АД</v>
      </c>
      <c r="B1094" s="390" t="str">
        <f t="shared" si="61"/>
        <v>131371780</v>
      </c>
      <c r="C1094" s="394">
        <f t="shared" si="62"/>
        <v>45838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"Спиди" АД</v>
      </c>
      <c r="B1095" s="390" t="str">
        <f t="shared" si="61"/>
        <v>131371780</v>
      </c>
      <c r="C1095" s="394">
        <f t="shared" si="62"/>
        <v>45838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"Спиди" АД</v>
      </c>
      <c r="B1096" s="390" t="str">
        <f t="shared" si="61"/>
        <v>131371780</v>
      </c>
      <c r="C1096" s="394">
        <f t="shared" si="62"/>
        <v>45838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"Спиди" АД</v>
      </c>
      <c r="B1097" s="390" t="str">
        <f t="shared" si="61"/>
        <v>131371780</v>
      </c>
      <c r="C1097" s="394">
        <f t="shared" si="62"/>
        <v>45838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"Спиди" АД</v>
      </c>
      <c r="B1098" s="390" t="str">
        <f t="shared" si="61"/>
        <v>131371780</v>
      </c>
      <c r="C1098" s="394">
        <f t="shared" si="62"/>
        <v>45838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"Спиди" АД</v>
      </c>
      <c r="B1099" s="390" t="str">
        <f t="shared" si="61"/>
        <v>131371780</v>
      </c>
      <c r="C1099" s="394">
        <f t="shared" si="62"/>
        <v>45838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"Спиди" АД</v>
      </c>
      <c r="B1100" s="390" t="str">
        <f t="shared" si="61"/>
        <v>131371780</v>
      </c>
      <c r="C1100" s="394">
        <f t="shared" si="62"/>
        <v>45838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"Спиди" АД</v>
      </c>
      <c r="B1101" s="390" t="str">
        <f t="shared" si="61"/>
        <v>131371780</v>
      </c>
      <c r="C1101" s="394">
        <f t="shared" si="62"/>
        <v>45838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"Спиди" АД</v>
      </c>
      <c r="B1102" s="390" t="str">
        <f t="shared" si="61"/>
        <v>131371780</v>
      </c>
      <c r="C1102" s="394">
        <f t="shared" si="62"/>
        <v>45838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"Спиди" АД</v>
      </c>
      <c r="B1103" s="390" t="str">
        <f t="shared" si="61"/>
        <v>131371780</v>
      </c>
      <c r="C1103" s="394">
        <f t="shared" si="62"/>
        <v>45838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"Спиди" АД</v>
      </c>
      <c r="B1104" s="390" t="str">
        <f t="shared" ref="B1104:B1167" si="64">pdeBulstat</f>
        <v>131371780</v>
      </c>
      <c r="C1104" s="394">
        <f t="shared" ref="C1104:C1167" si="65">endDate</f>
        <v>45838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"Спиди" АД</v>
      </c>
      <c r="B1105" s="390" t="str">
        <f t="shared" si="64"/>
        <v>131371780</v>
      </c>
      <c r="C1105" s="394">
        <f t="shared" si="65"/>
        <v>45838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"Спиди" АД</v>
      </c>
      <c r="B1106" s="390" t="str">
        <f t="shared" si="64"/>
        <v>131371780</v>
      </c>
      <c r="C1106" s="394">
        <f t="shared" si="65"/>
        <v>45838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"Спиди" АД</v>
      </c>
      <c r="B1107" s="390" t="str">
        <f t="shared" si="64"/>
        <v>131371780</v>
      </c>
      <c r="C1107" s="394">
        <f t="shared" si="65"/>
        <v>45838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"Спиди" АД</v>
      </c>
      <c r="B1108" s="390" t="str">
        <f t="shared" si="64"/>
        <v>131371780</v>
      </c>
      <c r="C1108" s="394">
        <f t="shared" si="65"/>
        <v>45838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"Спиди" АД</v>
      </c>
      <c r="B1109" s="390" t="str">
        <f t="shared" si="64"/>
        <v>131371780</v>
      </c>
      <c r="C1109" s="394">
        <f t="shared" si="65"/>
        <v>45838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"Спиди" АД</v>
      </c>
      <c r="B1110" s="390" t="str">
        <f t="shared" si="64"/>
        <v>131371780</v>
      </c>
      <c r="C1110" s="394">
        <f t="shared" si="65"/>
        <v>45838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"Спиди" АД</v>
      </c>
      <c r="B1111" s="390" t="str">
        <f t="shared" si="64"/>
        <v>131371780</v>
      </c>
      <c r="C1111" s="394">
        <f t="shared" si="65"/>
        <v>45838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"Спиди" АД</v>
      </c>
      <c r="B1112" s="390" t="str">
        <f t="shared" si="64"/>
        <v>131371780</v>
      </c>
      <c r="C1112" s="394">
        <f t="shared" si="65"/>
        <v>45838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"Спиди" АД</v>
      </c>
      <c r="B1113" s="390" t="str">
        <f t="shared" si="64"/>
        <v>131371780</v>
      </c>
      <c r="C1113" s="394">
        <f t="shared" si="65"/>
        <v>45838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"Спиди" АД</v>
      </c>
      <c r="B1114" s="390" t="str">
        <f t="shared" si="64"/>
        <v>131371780</v>
      </c>
      <c r="C1114" s="394">
        <f t="shared" si="65"/>
        <v>45838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"Спиди" АД</v>
      </c>
      <c r="B1115" s="390" t="str">
        <f t="shared" si="64"/>
        <v>131371780</v>
      </c>
      <c r="C1115" s="394">
        <f t="shared" si="65"/>
        <v>45838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"Спиди" АД</v>
      </c>
      <c r="B1116" s="390" t="str">
        <f t="shared" si="64"/>
        <v>131371780</v>
      </c>
      <c r="C1116" s="394">
        <f t="shared" si="65"/>
        <v>45838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"Спиди" АД</v>
      </c>
      <c r="B1117" s="390" t="str">
        <f t="shared" si="64"/>
        <v>131371780</v>
      </c>
      <c r="C1117" s="394">
        <f t="shared" si="65"/>
        <v>45838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"Спиди" АД</v>
      </c>
      <c r="B1118" s="390" t="str">
        <f t="shared" si="64"/>
        <v>131371780</v>
      </c>
      <c r="C1118" s="394">
        <f t="shared" si="65"/>
        <v>45838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"Спиди" АД</v>
      </c>
      <c r="B1119" s="390" t="str">
        <f t="shared" si="64"/>
        <v>131371780</v>
      </c>
      <c r="C1119" s="394">
        <f t="shared" si="65"/>
        <v>45838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"Спиди" АД</v>
      </c>
      <c r="B1120" s="390" t="str">
        <f t="shared" si="64"/>
        <v>131371780</v>
      </c>
      <c r="C1120" s="394">
        <f t="shared" si="65"/>
        <v>45838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"Спиди" АД</v>
      </c>
      <c r="B1121" s="390" t="str">
        <f t="shared" si="64"/>
        <v>131371780</v>
      </c>
      <c r="C1121" s="394">
        <f t="shared" si="65"/>
        <v>45838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"Спиди" АД</v>
      </c>
      <c r="B1122" s="390" t="str">
        <f t="shared" si="64"/>
        <v>131371780</v>
      </c>
      <c r="C1122" s="394">
        <f t="shared" si="65"/>
        <v>45838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"Спиди" АД</v>
      </c>
      <c r="B1123" s="390" t="str">
        <f t="shared" si="64"/>
        <v>131371780</v>
      </c>
      <c r="C1123" s="394">
        <f t="shared" si="65"/>
        <v>45838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"Спиди" АД</v>
      </c>
      <c r="B1124" s="390" t="str">
        <f t="shared" si="64"/>
        <v>131371780</v>
      </c>
      <c r="C1124" s="394">
        <f t="shared" si="65"/>
        <v>45838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"Спиди" АД</v>
      </c>
      <c r="B1125" s="390" t="str">
        <f t="shared" si="64"/>
        <v>131371780</v>
      </c>
      <c r="C1125" s="394">
        <f t="shared" si="65"/>
        <v>45838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"Спиди" АД</v>
      </c>
      <c r="B1126" s="390" t="str">
        <f t="shared" si="64"/>
        <v>131371780</v>
      </c>
      <c r="C1126" s="394">
        <f t="shared" si="65"/>
        <v>45838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"Спиди" АД</v>
      </c>
      <c r="B1127" s="390" t="str">
        <f t="shared" si="64"/>
        <v>131371780</v>
      </c>
      <c r="C1127" s="394">
        <f t="shared" si="65"/>
        <v>45838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"Спиди" АД</v>
      </c>
      <c r="B1128" s="390" t="str">
        <f t="shared" si="64"/>
        <v>131371780</v>
      </c>
      <c r="C1128" s="394">
        <f t="shared" si="65"/>
        <v>45838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"Спиди" АД</v>
      </c>
      <c r="B1129" s="390" t="str">
        <f t="shared" si="64"/>
        <v>131371780</v>
      </c>
      <c r="C1129" s="394">
        <f t="shared" si="65"/>
        <v>45838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"Спиди" АД</v>
      </c>
      <c r="B1130" s="390" t="str">
        <f t="shared" si="64"/>
        <v>131371780</v>
      </c>
      <c r="C1130" s="394">
        <f t="shared" si="65"/>
        <v>45838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"Спиди" АД</v>
      </c>
      <c r="B1131" s="390" t="str">
        <f t="shared" si="64"/>
        <v>131371780</v>
      </c>
      <c r="C1131" s="394">
        <f t="shared" si="65"/>
        <v>45838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"Спиди" АД</v>
      </c>
      <c r="B1132" s="390" t="str">
        <f t="shared" si="64"/>
        <v>131371780</v>
      </c>
      <c r="C1132" s="394">
        <f t="shared" si="65"/>
        <v>45838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"Спиди" АД</v>
      </c>
      <c r="B1133" s="390" t="str">
        <f t="shared" si="64"/>
        <v>131371780</v>
      </c>
      <c r="C1133" s="394">
        <f t="shared" si="65"/>
        <v>45838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"Спиди" АД</v>
      </c>
      <c r="B1134" s="390" t="str">
        <f t="shared" si="64"/>
        <v>131371780</v>
      </c>
      <c r="C1134" s="394">
        <f t="shared" si="65"/>
        <v>45838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"Спиди" АД</v>
      </c>
      <c r="B1135" s="390" t="str">
        <f t="shared" si="64"/>
        <v>131371780</v>
      </c>
      <c r="C1135" s="394">
        <f t="shared" si="65"/>
        <v>45838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"Спиди" АД</v>
      </c>
      <c r="B1136" s="390" t="str">
        <f t="shared" si="64"/>
        <v>131371780</v>
      </c>
      <c r="C1136" s="394">
        <f t="shared" si="65"/>
        <v>45838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"Спиди" АД</v>
      </c>
      <c r="B1137" s="390" t="str">
        <f t="shared" si="64"/>
        <v>131371780</v>
      </c>
      <c r="C1137" s="394">
        <f t="shared" si="65"/>
        <v>45838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"Спиди" АД</v>
      </c>
      <c r="B1138" s="390" t="str">
        <f t="shared" si="64"/>
        <v>131371780</v>
      </c>
      <c r="C1138" s="394">
        <f t="shared" si="65"/>
        <v>45838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"Спиди" АД</v>
      </c>
      <c r="B1139" s="390" t="str">
        <f t="shared" si="64"/>
        <v>131371780</v>
      </c>
      <c r="C1139" s="394">
        <f t="shared" si="65"/>
        <v>45838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"Спиди" АД</v>
      </c>
      <c r="B1140" s="390" t="str">
        <f t="shared" si="64"/>
        <v>131371780</v>
      </c>
      <c r="C1140" s="394">
        <f t="shared" si="65"/>
        <v>45838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"Спиди" АД</v>
      </c>
      <c r="B1141" s="390" t="str">
        <f t="shared" si="64"/>
        <v>131371780</v>
      </c>
      <c r="C1141" s="394">
        <f t="shared" si="65"/>
        <v>45838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"Спиди" АД</v>
      </c>
      <c r="B1142" s="390" t="str">
        <f t="shared" si="64"/>
        <v>131371780</v>
      </c>
      <c r="C1142" s="394">
        <f t="shared" si="65"/>
        <v>45838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"Спиди" АД</v>
      </c>
      <c r="B1143" s="390" t="str">
        <f t="shared" si="64"/>
        <v>131371780</v>
      </c>
      <c r="C1143" s="394">
        <f t="shared" si="65"/>
        <v>45838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"Спиди" АД</v>
      </c>
      <c r="B1144" s="390" t="str">
        <f t="shared" si="64"/>
        <v>131371780</v>
      </c>
      <c r="C1144" s="394">
        <f t="shared" si="65"/>
        <v>45838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"Спиди" АД</v>
      </c>
      <c r="B1145" s="390" t="str">
        <f t="shared" si="64"/>
        <v>131371780</v>
      </c>
      <c r="C1145" s="394">
        <f t="shared" si="65"/>
        <v>45838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"Спиди" АД</v>
      </c>
      <c r="B1146" s="390" t="str">
        <f t="shared" si="64"/>
        <v>131371780</v>
      </c>
      <c r="C1146" s="394">
        <f t="shared" si="65"/>
        <v>45838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"Спиди" АД</v>
      </c>
      <c r="B1147" s="390" t="str">
        <f t="shared" si="64"/>
        <v>131371780</v>
      </c>
      <c r="C1147" s="394">
        <f t="shared" si="65"/>
        <v>45838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"Спиди" АД</v>
      </c>
      <c r="B1148" s="390" t="str">
        <f t="shared" si="64"/>
        <v>131371780</v>
      </c>
      <c r="C1148" s="394">
        <f t="shared" si="65"/>
        <v>45838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"Спиди" АД</v>
      </c>
      <c r="B1149" s="390" t="str">
        <f t="shared" si="64"/>
        <v>131371780</v>
      </c>
      <c r="C1149" s="394">
        <f t="shared" si="65"/>
        <v>45838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"Спиди" АД</v>
      </c>
      <c r="B1150" s="390" t="str">
        <f t="shared" si="64"/>
        <v>131371780</v>
      </c>
      <c r="C1150" s="394">
        <f t="shared" si="65"/>
        <v>45838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"Спиди" АД</v>
      </c>
      <c r="B1151" s="390" t="str">
        <f t="shared" si="64"/>
        <v>131371780</v>
      </c>
      <c r="C1151" s="394">
        <f t="shared" si="65"/>
        <v>45838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"Спиди" АД</v>
      </c>
      <c r="B1152" s="390" t="str">
        <f t="shared" si="64"/>
        <v>131371780</v>
      </c>
      <c r="C1152" s="394">
        <f t="shared" si="65"/>
        <v>45838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"Спиди" АД</v>
      </c>
      <c r="B1153" s="390" t="str">
        <f t="shared" si="64"/>
        <v>131371780</v>
      </c>
      <c r="C1153" s="394">
        <f t="shared" si="65"/>
        <v>45838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"Спиди" АД</v>
      </c>
      <c r="B1154" s="390" t="str">
        <f t="shared" si="64"/>
        <v>131371780</v>
      </c>
      <c r="C1154" s="394">
        <f t="shared" si="65"/>
        <v>45838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"Спиди" АД</v>
      </c>
      <c r="B1155" s="390" t="str">
        <f t="shared" si="64"/>
        <v>131371780</v>
      </c>
      <c r="C1155" s="394">
        <f t="shared" si="65"/>
        <v>45838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"Спиди" АД</v>
      </c>
      <c r="B1156" s="390" t="str">
        <f t="shared" si="64"/>
        <v>131371780</v>
      </c>
      <c r="C1156" s="394">
        <f t="shared" si="65"/>
        <v>45838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"Спиди" АД</v>
      </c>
      <c r="B1157" s="390" t="str">
        <f t="shared" si="64"/>
        <v>131371780</v>
      </c>
      <c r="C1157" s="394">
        <f t="shared" si="65"/>
        <v>45838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"Спиди" АД</v>
      </c>
      <c r="B1158" s="390" t="str">
        <f t="shared" si="64"/>
        <v>131371780</v>
      </c>
      <c r="C1158" s="394">
        <f t="shared" si="65"/>
        <v>45838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"Спиди" АД</v>
      </c>
      <c r="B1159" s="390" t="str">
        <f t="shared" si="64"/>
        <v>131371780</v>
      </c>
      <c r="C1159" s="394">
        <f t="shared" si="65"/>
        <v>45838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"Спиди" АД</v>
      </c>
      <c r="B1160" s="390" t="str">
        <f t="shared" si="64"/>
        <v>131371780</v>
      </c>
      <c r="C1160" s="394">
        <f t="shared" si="65"/>
        <v>45838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"Спиди" АД</v>
      </c>
      <c r="B1161" s="390" t="str">
        <f t="shared" si="64"/>
        <v>131371780</v>
      </c>
      <c r="C1161" s="394">
        <f t="shared" si="65"/>
        <v>45838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"Спиди" АД</v>
      </c>
      <c r="B1162" s="390" t="str">
        <f t="shared" si="64"/>
        <v>131371780</v>
      </c>
      <c r="C1162" s="394">
        <f t="shared" si="65"/>
        <v>45838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"Спиди" АД</v>
      </c>
      <c r="B1163" s="390" t="str">
        <f t="shared" si="64"/>
        <v>131371780</v>
      </c>
      <c r="C1163" s="394">
        <f t="shared" si="65"/>
        <v>45838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"Спиди" АД</v>
      </c>
      <c r="B1164" s="390" t="str">
        <f t="shared" si="64"/>
        <v>131371780</v>
      </c>
      <c r="C1164" s="394">
        <f t="shared" si="65"/>
        <v>45838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"Спиди" АД</v>
      </c>
      <c r="B1165" s="390" t="str">
        <f t="shared" si="64"/>
        <v>131371780</v>
      </c>
      <c r="C1165" s="394">
        <f t="shared" si="65"/>
        <v>45838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"Спиди" АД</v>
      </c>
      <c r="B1166" s="390" t="str">
        <f t="shared" si="64"/>
        <v>131371780</v>
      </c>
      <c r="C1166" s="394">
        <f t="shared" si="65"/>
        <v>45838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"Спиди" АД</v>
      </c>
      <c r="B1167" s="390" t="str">
        <f t="shared" si="64"/>
        <v>131371780</v>
      </c>
      <c r="C1167" s="394">
        <f t="shared" si="65"/>
        <v>45838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"Спиди" АД</v>
      </c>
      <c r="B1168" s="390" t="str">
        <f t="shared" ref="B1168:B1195" si="67">pdeBulstat</f>
        <v>131371780</v>
      </c>
      <c r="C1168" s="394">
        <f t="shared" ref="C1168:C1195" si="68">endDate</f>
        <v>45838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"Спиди" АД</v>
      </c>
      <c r="B1169" s="390" t="str">
        <f t="shared" si="67"/>
        <v>131371780</v>
      </c>
      <c r="C1169" s="394">
        <f t="shared" si="68"/>
        <v>45838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"Спиди" АД</v>
      </c>
      <c r="B1170" s="390" t="str">
        <f t="shared" si="67"/>
        <v>131371780</v>
      </c>
      <c r="C1170" s="394">
        <f t="shared" si="68"/>
        <v>45838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"Спиди" АД</v>
      </c>
      <c r="B1171" s="390" t="str">
        <f t="shared" si="67"/>
        <v>131371780</v>
      </c>
      <c r="C1171" s="394">
        <f t="shared" si="68"/>
        <v>45838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"Спиди" АД</v>
      </c>
      <c r="B1172" s="390" t="str">
        <f t="shared" si="67"/>
        <v>131371780</v>
      </c>
      <c r="C1172" s="394">
        <f t="shared" si="68"/>
        <v>45838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"Спиди" АД</v>
      </c>
      <c r="B1173" s="390" t="str">
        <f t="shared" si="67"/>
        <v>131371780</v>
      </c>
      <c r="C1173" s="394">
        <f t="shared" si="68"/>
        <v>45838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"Спиди" АД</v>
      </c>
      <c r="B1174" s="390" t="str">
        <f t="shared" si="67"/>
        <v>131371780</v>
      </c>
      <c r="C1174" s="394">
        <f t="shared" si="68"/>
        <v>45838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"Спиди" АД</v>
      </c>
      <c r="B1175" s="390" t="str">
        <f t="shared" si="67"/>
        <v>131371780</v>
      </c>
      <c r="C1175" s="394">
        <f t="shared" si="68"/>
        <v>45838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"Спиди" АД</v>
      </c>
      <c r="B1176" s="390" t="str">
        <f t="shared" si="67"/>
        <v>131371780</v>
      </c>
      <c r="C1176" s="394">
        <f t="shared" si="68"/>
        <v>45838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"Спиди" АД</v>
      </c>
      <c r="B1177" s="390" t="str">
        <f t="shared" si="67"/>
        <v>131371780</v>
      </c>
      <c r="C1177" s="394">
        <f t="shared" si="68"/>
        <v>45838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"Спиди" АД</v>
      </c>
      <c r="B1178" s="390" t="str">
        <f t="shared" si="67"/>
        <v>131371780</v>
      </c>
      <c r="C1178" s="394">
        <f t="shared" si="68"/>
        <v>45838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"Спиди" АД</v>
      </c>
      <c r="B1179" s="390" t="str">
        <f t="shared" si="67"/>
        <v>131371780</v>
      </c>
      <c r="C1179" s="394">
        <f t="shared" si="68"/>
        <v>45838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"Спиди" АД</v>
      </c>
      <c r="B1180" s="390" t="str">
        <f t="shared" si="67"/>
        <v>131371780</v>
      </c>
      <c r="C1180" s="394">
        <f t="shared" si="68"/>
        <v>45838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"Спиди" АД</v>
      </c>
      <c r="B1181" s="390" t="str">
        <f t="shared" si="67"/>
        <v>131371780</v>
      </c>
      <c r="C1181" s="394">
        <f t="shared" si="68"/>
        <v>45838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"Спиди" АД</v>
      </c>
      <c r="B1182" s="390" t="str">
        <f t="shared" si="67"/>
        <v>131371780</v>
      </c>
      <c r="C1182" s="394">
        <f t="shared" si="68"/>
        <v>45838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"Спиди" АД</v>
      </c>
      <c r="B1183" s="390" t="str">
        <f t="shared" si="67"/>
        <v>131371780</v>
      </c>
      <c r="C1183" s="394">
        <f t="shared" si="68"/>
        <v>45838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"Спиди" АД</v>
      </c>
      <c r="B1184" s="390" t="str">
        <f t="shared" si="67"/>
        <v>131371780</v>
      </c>
      <c r="C1184" s="394">
        <f t="shared" si="68"/>
        <v>45838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"Спиди" АД</v>
      </c>
      <c r="B1185" s="390" t="str">
        <f t="shared" si="67"/>
        <v>131371780</v>
      </c>
      <c r="C1185" s="394">
        <f t="shared" si="68"/>
        <v>45838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"Спиди" АД</v>
      </c>
      <c r="B1186" s="390" t="str">
        <f t="shared" si="67"/>
        <v>131371780</v>
      </c>
      <c r="C1186" s="394">
        <f t="shared" si="68"/>
        <v>45838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"Спиди" АД</v>
      </c>
      <c r="B1187" s="390" t="str">
        <f t="shared" si="67"/>
        <v>131371780</v>
      </c>
      <c r="C1187" s="394">
        <f t="shared" si="68"/>
        <v>45838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"Спиди" АД</v>
      </c>
      <c r="B1188" s="390" t="str">
        <f t="shared" si="67"/>
        <v>131371780</v>
      </c>
      <c r="C1188" s="394">
        <f t="shared" si="68"/>
        <v>45838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"Спиди" АД</v>
      </c>
      <c r="B1189" s="390" t="str">
        <f t="shared" si="67"/>
        <v>131371780</v>
      </c>
      <c r="C1189" s="394">
        <f t="shared" si="68"/>
        <v>45838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"Спиди" АД</v>
      </c>
      <c r="B1190" s="390" t="str">
        <f t="shared" si="67"/>
        <v>131371780</v>
      </c>
      <c r="C1190" s="394">
        <f t="shared" si="68"/>
        <v>45838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"Спиди" АД</v>
      </c>
      <c r="B1191" s="390" t="str">
        <f t="shared" si="67"/>
        <v>131371780</v>
      </c>
      <c r="C1191" s="394">
        <f t="shared" si="68"/>
        <v>45838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"Спиди" АД</v>
      </c>
      <c r="B1192" s="390" t="str">
        <f t="shared" si="67"/>
        <v>131371780</v>
      </c>
      <c r="C1192" s="394">
        <f t="shared" si="68"/>
        <v>45838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"Спиди" АД</v>
      </c>
      <c r="B1193" s="390" t="str">
        <f t="shared" si="67"/>
        <v>131371780</v>
      </c>
      <c r="C1193" s="394">
        <f t="shared" si="68"/>
        <v>45838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"Спиди" АД</v>
      </c>
      <c r="B1194" s="390" t="str">
        <f t="shared" si="67"/>
        <v>131371780</v>
      </c>
      <c r="C1194" s="394">
        <f t="shared" si="68"/>
        <v>45838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"Спиди" АД</v>
      </c>
      <c r="B1195" s="390" t="str">
        <f t="shared" si="67"/>
        <v>131371780</v>
      </c>
      <c r="C1195" s="394">
        <f t="shared" si="68"/>
        <v>45838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"Спиди" АД</v>
      </c>
      <c r="B1197" s="390" t="str">
        <f t="shared" ref="B1197:B1228" si="70">pdeBulstat</f>
        <v>131371780</v>
      </c>
      <c r="C1197" s="394">
        <f t="shared" ref="C1197:C1228" si="71">endDate</f>
        <v>45838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"Спиди" АД</v>
      </c>
      <c r="B1198" s="390" t="str">
        <f t="shared" si="70"/>
        <v>131371780</v>
      </c>
      <c r="C1198" s="394">
        <f t="shared" si="71"/>
        <v>45838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"Спиди" АД</v>
      </c>
      <c r="B1199" s="390" t="str">
        <f t="shared" si="70"/>
        <v>131371780</v>
      </c>
      <c r="C1199" s="394">
        <f t="shared" si="71"/>
        <v>45838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"Спиди" АД</v>
      </c>
      <c r="B1200" s="390" t="str">
        <f t="shared" si="70"/>
        <v>131371780</v>
      </c>
      <c r="C1200" s="394">
        <f t="shared" si="71"/>
        <v>45838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"Спиди" АД</v>
      </c>
      <c r="B1201" s="390" t="str">
        <f t="shared" si="70"/>
        <v>131371780</v>
      </c>
      <c r="C1201" s="394">
        <f t="shared" si="71"/>
        <v>45838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"Спиди" АД</v>
      </c>
      <c r="B1202" s="390" t="str">
        <f t="shared" si="70"/>
        <v>131371780</v>
      </c>
      <c r="C1202" s="394">
        <f t="shared" si="71"/>
        <v>45838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"Спиди" АД</v>
      </c>
      <c r="B1203" s="390" t="str">
        <f t="shared" si="70"/>
        <v>131371780</v>
      </c>
      <c r="C1203" s="394">
        <f t="shared" si="71"/>
        <v>45838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"Спиди" АД</v>
      </c>
      <c r="B1204" s="390" t="str">
        <f t="shared" si="70"/>
        <v>131371780</v>
      </c>
      <c r="C1204" s="394">
        <f t="shared" si="71"/>
        <v>45838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"Спиди" АД</v>
      </c>
      <c r="B1205" s="390" t="str">
        <f t="shared" si="70"/>
        <v>131371780</v>
      </c>
      <c r="C1205" s="394">
        <f t="shared" si="71"/>
        <v>45838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"Спиди" АД</v>
      </c>
      <c r="B1206" s="390" t="str">
        <f t="shared" si="70"/>
        <v>131371780</v>
      </c>
      <c r="C1206" s="394">
        <f t="shared" si="71"/>
        <v>45838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"Спиди" АД</v>
      </c>
      <c r="B1207" s="390" t="str">
        <f t="shared" si="70"/>
        <v>131371780</v>
      </c>
      <c r="C1207" s="394">
        <f t="shared" si="71"/>
        <v>45838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"Спиди" АД</v>
      </c>
      <c r="B1208" s="390" t="str">
        <f t="shared" si="70"/>
        <v>131371780</v>
      </c>
      <c r="C1208" s="394">
        <f t="shared" si="71"/>
        <v>45838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"Спиди" АД</v>
      </c>
      <c r="B1209" s="390" t="str">
        <f t="shared" si="70"/>
        <v>131371780</v>
      </c>
      <c r="C1209" s="394">
        <f t="shared" si="71"/>
        <v>45838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"Спиди" АД</v>
      </c>
      <c r="B1210" s="390" t="str">
        <f t="shared" si="70"/>
        <v>131371780</v>
      </c>
      <c r="C1210" s="394">
        <f t="shared" si="71"/>
        <v>45838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"Спиди" АД</v>
      </c>
      <c r="B1211" s="390" t="str">
        <f t="shared" si="70"/>
        <v>131371780</v>
      </c>
      <c r="C1211" s="394">
        <f t="shared" si="71"/>
        <v>45838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"Спиди" АД</v>
      </c>
      <c r="B1212" s="390" t="str">
        <f t="shared" si="70"/>
        <v>131371780</v>
      </c>
      <c r="C1212" s="394">
        <f t="shared" si="71"/>
        <v>45838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"Спиди" АД</v>
      </c>
      <c r="B1213" s="390" t="str">
        <f t="shared" si="70"/>
        <v>131371780</v>
      </c>
      <c r="C1213" s="394">
        <f t="shared" si="71"/>
        <v>45838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"Спиди" АД</v>
      </c>
      <c r="B1214" s="390" t="str">
        <f t="shared" si="70"/>
        <v>131371780</v>
      </c>
      <c r="C1214" s="394">
        <f t="shared" si="71"/>
        <v>45838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"Спиди" АД</v>
      </c>
      <c r="B1215" s="390" t="str">
        <f t="shared" si="70"/>
        <v>131371780</v>
      </c>
      <c r="C1215" s="394">
        <f t="shared" si="71"/>
        <v>45838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"Спиди" АД</v>
      </c>
      <c r="B1216" s="390" t="str">
        <f t="shared" si="70"/>
        <v>131371780</v>
      </c>
      <c r="C1216" s="394">
        <f t="shared" si="71"/>
        <v>45838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"Спиди" АД</v>
      </c>
      <c r="B1217" s="390" t="str">
        <f t="shared" si="70"/>
        <v>131371780</v>
      </c>
      <c r="C1217" s="394">
        <f t="shared" si="71"/>
        <v>45838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"Спиди" АД</v>
      </c>
      <c r="B1218" s="390" t="str">
        <f t="shared" si="70"/>
        <v>131371780</v>
      </c>
      <c r="C1218" s="394">
        <f t="shared" si="71"/>
        <v>45838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"Спиди" АД</v>
      </c>
      <c r="B1219" s="390" t="str">
        <f t="shared" si="70"/>
        <v>131371780</v>
      </c>
      <c r="C1219" s="394">
        <f t="shared" si="71"/>
        <v>45838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"Спиди" АД</v>
      </c>
      <c r="B1220" s="390" t="str">
        <f t="shared" si="70"/>
        <v>131371780</v>
      </c>
      <c r="C1220" s="394">
        <f t="shared" si="71"/>
        <v>45838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"Спиди" АД</v>
      </c>
      <c r="B1221" s="390" t="str">
        <f t="shared" si="70"/>
        <v>131371780</v>
      </c>
      <c r="C1221" s="394">
        <f t="shared" si="71"/>
        <v>45838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"Спиди" АД</v>
      </c>
      <c r="B1222" s="390" t="str">
        <f t="shared" si="70"/>
        <v>131371780</v>
      </c>
      <c r="C1222" s="394">
        <f t="shared" si="71"/>
        <v>45838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"Спиди" АД</v>
      </c>
      <c r="B1223" s="390" t="str">
        <f t="shared" si="70"/>
        <v>131371780</v>
      </c>
      <c r="C1223" s="394">
        <f t="shared" si="71"/>
        <v>45838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"Спиди" АД</v>
      </c>
      <c r="B1224" s="390" t="str">
        <f t="shared" si="70"/>
        <v>131371780</v>
      </c>
      <c r="C1224" s="394">
        <f t="shared" si="71"/>
        <v>45838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"Спиди" АД</v>
      </c>
      <c r="B1225" s="390" t="str">
        <f t="shared" si="70"/>
        <v>131371780</v>
      </c>
      <c r="C1225" s="394">
        <f t="shared" si="71"/>
        <v>45838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"Спиди" АД</v>
      </c>
      <c r="B1226" s="390" t="str">
        <f t="shared" si="70"/>
        <v>131371780</v>
      </c>
      <c r="C1226" s="394">
        <f t="shared" si="71"/>
        <v>45838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"Спиди" АД</v>
      </c>
      <c r="B1227" s="390" t="str">
        <f t="shared" si="70"/>
        <v>131371780</v>
      </c>
      <c r="C1227" s="394">
        <f t="shared" si="71"/>
        <v>45838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"Спиди" АД</v>
      </c>
      <c r="B1228" s="390" t="str">
        <f t="shared" si="70"/>
        <v>131371780</v>
      </c>
      <c r="C1228" s="394">
        <f t="shared" si="71"/>
        <v>45838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"Спиди" АД</v>
      </c>
      <c r="B1229" s="390" t="str">
        <f t="shared" ref="B1229:B1260" si="73">pdeBulstat</f>
        <v>131371780</v>
      </c>
      <c r="C1229" s="394">
        <f t="shared" ref="C1229:C1260" si="74">endDate</f>
        <v>45838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"Спиди" АД</v>
      </c>
      <c r="B1230" s="390" t="str">
        <f t="shared" si="73"/>
        <v>131371780</v>
      </c>
      <c r="C1230" s="394">
        <f t="shared" si="74"/>
        <v>45838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"Спиди" АД</v>
      </c>
      <c r="B1231" s="390" t="str">
        <f t="shared" si="73"/>
        <v>131371780</v>
      </c>
      <c r="C1231" s="394">
        <f t="shared" si="74"/>
        <v>45838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"Спиди" АД</v>
      </c>
      <c r="B1232" s="390" t="str">
        <f t="shared" si="73"/>
        <v>131371780</v>
      </c>
      <c r="C1232" s="394">
        <f t="shared" si="74"/>
        <v>45838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"Спиди" АД</v>
      </c>
      <c r="B1233" s="390" t="str">
        <f t="shared" si="73"/>
        <v>131371780</v>
      </c>
      <c r="C1233" s="394">
        <f t="shared" si="74"/>
        <v>45838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"Спиди" АД</v>
      </c>
      <c r="B1234" s="390" t="str">
        <f t="shared" si="73"/>
        <v>131371780</v>
      </c>
      <c r="C1234" s="394">
        <f t="shared" si="74"/>
        <v>45838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"Спиди" АД</v>
      </c>
      <c r="B1235" s="390" t="str">
        <f t="shared" si="73"/>
        <v>131371780</v>
      </c>
      <c r="C1235" s="394">
        <f t="shared" si="74"/>
        <v>45838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"Спиди" АД</v>
      </c>
      <c r="B1236" s="390" t="str">
        <f t="shared" si="73"/>
        <v>131371780</v>
      </c>
      <c r="C1236" s="394">
        <f t="shared" si="74"/>
        <v>45838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"Спиди" АД</v>
      </c>
      <c r="B1237" s="390" t="str">
        <f t="shared" si="73"/>
        <v>131371780</v>
      </c>
      <c r="C1237" s="394">
        <f t="shared" si="74"/>
        <v>45838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"Спиди" АД</v>
      </c>
      <c r="B1238" s="390" t="str">
        <f t="shared" si="73"/>
        <v>131371780</v>
      </c>
      <c r="C1238" s="394">
        <f t="shared" si="74"/>
        <v>45838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"Спиди" АД</v>
      </c>
      <c r="B1239" s="390" t="str">
        <f t="shared" si="73"/>
        <v>131371780</v>
      </c>
      <c r="C1239" s="394">
        <f t="shared" si="74"/>
        <v>45838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"Спиди" АД</v>
      </c>
      <c r="B1240" s="390" t="str">
        <f t="shared" si="73"/>
        <v>131371780</v>
      </c>
      <c r="C1240" s="394">
        <f t="shared" si="74"/>
        <v>45838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"Спиди" АД</v>
      </c>
      <c r="B1241" s="390" t="str">
        <f t="shared" si="73"/>
        <v>131371780</v>
      </c>
      <c r="C1241" s="394">
        <f t="shared" si="74"/>
        <v>45838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"Спиди" АД</v>
      </c>
      <c r="B1242" s="390" t="str">
        <f t="shared" si="73"/>
        <v>131371780</v>
      </c>
      <c r="C1242" s="394">
        <f t="shared" si="74"/>
        <v>45838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"Спиди" АД</v>
      </c>
      <c r="B1243" s="390" t="str">
        <f t="shared" si="73"/>
        <v>131371780</v>
      </c>
      <c r="C1243" s="394">
        <f t="shared" si="74"/>
        <v>45838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"Спиди" АД</v>
      </c>
      <c r="B1244" s="390" t="str">
        <f t="shared" si="73"/>
        <v>131371780</v>
      </c>
      <c r="C1244" s="394">
        <f t="shared" si="74"/>
        <v>45838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"Спиди" АД</v>
      </c>
      <c r="B1245" s="390" t="str">
        <f t="shared" si="73"/>
        <v>131371780</v>
      </c>
      <c r="C1245" s="394">
        <f t="shared" si="74"/>
        <v>45838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"Спиди" АД</v>
      </c>
      <c r="B1246" s="390" t="str">
        <f t="shared" si="73"/>
        <v>131371780</v>
      </c>
      <c r="C1246" s="394">
        <f t="shared" si="74"/>
        <v>45838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"Спиди" АД</v>
      </c>
      <c r="B1247" s="390" t="str">
        <f t="shared" si="73"/>
        <v>131371780</v>
      </c>
      <c r="C1247" s="394">
        <f t="shared" si="74"/>
        <v>45838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"Спиди" АД</v>
      </c>
      <c r="B1248" s="390" t="str">
        <f t="shared" si="73"/>
        <v>131371780</v>
      </c>
      <c r="C1248" s="394">
        <f t="shared" si="74"/>
        <v>45838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"Спиди" АД</v>
      </c>
      <c r="B1249" s="390" t="str">
        <f t="shared" si="73"/>
        <v>131371780</v>
      </c>
      <c r="C1249" s="394">
        <f t="shared" si="74"/>
        <v>45838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"Спиди" АД</v>
      </c>
      <c r="B1250" s="390" t="str">
        <f t="shared" si="73"/>
        <v>131371780</v>
      </c>
      <c r="C1250" s="394">
        <f t="shared" si="74"/>
        <v>45838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"Спиди" АД</v>
      </c>
      <c r="B1251" s="390" t="str">
        <f t="shared" si="73"/>
        <v>131371780</v>
      </c>
      <c r="C1251" s="394">
        <f t="shared" si="74"/>
        <v>45838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"Спиди" АД</v>
      </c>
      <c r="B1252" s="390" t="str">
        <f t="shared" si="73"/>
        <v>131371780</v>
      </c>
      <c r="C1252" s="394">
        <f t="shared" si="74"/>
        <v>45838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"Спиди" АД</v>
      </c>
      <c r="B1253" s="390" t="str">
        <f t="shared" si="73"/>
        <v>131371780</v>
      </c>
      <c r="C1253" s="394">
        <f t="shared" si="74"/>
        <v>45838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"Спиди" АД</v>
      </c>
      <c r="B1254" s="390" t="str">
        <f t="shared" si="73"/>
        <v>131371780</v>
      </c>
      <c r="C1254" s="394">
        <f t="shared" si="74"/>
        <v>45838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"Спиди" АД</v>
      </c>
      <c r="B1255" s="390" t="str">
        <f t="shared" si="73"/>
        <v>131371780</v>
      </c>
      <c r="C1255" s="394">
        <f t="shared" si="74"/>
        <v>45838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"Спиди" АД</v>
      </c>
      <c r="B1256" s="390" t="str">
        <f t="shared" si="73"/>
        <v>131371780</v>
      </c>
      <c r="C1256" s="394">
        <f t="shared" si="74"/>
        <v>45838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"Спиди" АД</v>
      </c>
      <c r="B1257" s="390" t="str">
        <f t="shared" si="73"/>
        <v>131371780</v>
      </c>
      <c r="C1257" s="394">
        <f t="shared" si="74"/>
        <v>45838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"Спиди" АД</v>
      </c>
      <c r="B1258" s="390" t="str">
        <f t="shared" si="73"/>
        <v>131371780</v>
      </c>
      <c r="C1258" s="394">
        <f t="shared" si="74"/>
        <v>45838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"Спиди" АД</v>
      </c>
      <c r="B1259" s="390" t="str">
        <f t="shared" si="73"/>
        <v>131371780</v>
      </c>
      <c r="C1259" s="394">
        <f t="shared" si="74"/>
        <v>45838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"Спиди" АД</v>
      </c>
      <c r="B1260" s="390" t="str">
        <f t="shared" si="73"/>
        <v>131371780</v>
      </c>
      <c r="C1260" s="394">
        <f t="shared" si="74"/>
        <v>45838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"Спиди" АД</v>
      </c>
      <c r="B1261" s="390" t="str">
        <f t="shared" ref="B1261:B1294" si="76">pdeBulstat</f>
        <v>131371780</v>
      </c>
      <c r="C1261" s="394">
        <f t="shared" ref="C1261:C1294" si="77">endDate</f>
        <v>45838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"Спиди" АД</v>
      </c>
      <c r="B1262" s="390" t="str">
        <f t="shared" si="76"/>
        <v>131371780</v>
      </c>
      <c r="C1262" s="394">
        <f t="shared" si="77"/>
        <v>45838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"Спиди" АД</v>
      </c>
      <c r="B1263" s="390" t="str">
        <f t="shared" si="76"/>
        <v>131371780</v>
      </c>
      <c r="C1263" s="394">
        <f t="shared" si="77"/>
        <v>45838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"Спиди" АД</v>
      </c>
      <c r="B1264" s="390" t="str">
        <f t="shared" si="76"/>
        <v>131371780</v>
      </c>
      <c r="C1264" s="394">
        <f t="shared" si="77"/>
        <v>45838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"Спиди" АД</v>
      </c>
      <c r="B1265" s="390" t="str">
        <f t="shared" si="76"/>
        <v>131371780</v>
      </c>
      <c r="C1265" s="394">
        <f t="shared" si="77"/>
        <v>45838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"Спиди" АД</v>
      </c>
      <c r="B1266" s="390" t="str">
        <f t="shared" si="76"/>
        <v>131371780</v>
      </c>
      <c r="C1266" s="394">
        <f t="shared" si="77"/>
        <v>45838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"Спиди" АД</v>
      </c>
      <c r="B1267" s="390" t="str">
        <f t="shared" si="76"/>
        <v>131371780</v>
      </c>
      <c r="C1267" s="394">
        <f t="shared" si="77"/>
        <v>45838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"Спиди" АД</v>
      </c>
      <c r="B1268" s="390" t="str">
        <f t="shared" si="76"/>
        <v>131371780</v>
      </c>
      <c r="C1268" s="394">
        <f t="shared" si="77"/>
        <v>45838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"Спиди" АД</v>
      </c>
      <c r="B1269" s="390" t="str">
        <f t="shared" si="76"/>
        <v>131371780</v>
      </c>
      <c r="C1269" s="394">
        <f t="shared" si="77"/>
        <v>45838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"Спиди" АД</v>
      </c>
      <c r="B1270" s="390" t="str">
        <f t="shared" si="76"/>
        <v>131371780</v>
      </c>
      <c r="C1270" s="394">
        <f t="shared" si="77"/>
        <v>45838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"Спиди" АД</v>
      </c>
      <c r="B1271" s="390" t="str">
        <f t="shared" si="76"/>
        <v>131371780</v>
      </c>
      <c r="C1271" s="394">
        <f t="shared" si="77"/>
        <v>45838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"Спиди" АД</v>
      </c>
      <c r="B1272" s="390" t="str">
        <f t="shared" si="76"/>
        <v>131371780</v>
      </c>
      <c r="C1272" s="394">
        <f t="shared" si="77"/>
        <v>45838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"Спиди" АД</v>
      </c>
      <c r="B1273" s="390" t="str">
        <f t="shared" si="76"/>
        <v>131371780</v>
      </c>
      <c r="C1273" s="394">
        <f t="shared" si="77"/>
        <v>45838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"Спиди" АД</v>
      </c>
      <c r="B1274" s="390" t="str">
        <f t="shared" si="76"/>
        <v>131371780</v>
      </c>
      <c r="C1274" s="394">
        <f t="shared" si="77"/>
        <v>45838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"Спиди" АД</v>
      </c>
      <c r="B1275" s="390" t="str">
        <f t="shared" si="76"/>
        <v>131371780</v>
      </c>
      <c r="C1275" s="394">
        <f t="shared" si="77"/>
        <v>45838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"Спиди" АД</v>
      </c>
      <c r="B1276" s="390" t="str">
        <f t="shared" si="76"/>
        <v>131371780</v>
      </c>
      <c r="C1276" s="394">
        <f t="shared" si="77"/>
        <v>45838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"Спиди" АД</v>
      </c>
      <c r="B1277" s="390" t="str">
        <f t="shared" si="76"/>
        <v>131371780</v>
      </c>
      <c r="C1277" s="394">
        <f t="shared" si="77"/>
        <v>45838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"Спиди" АД</v>
      </c>
      <c r="B1278" s="390" t="str">
        <f t="shared" si="76"/>
        <v>131371780</v>
      </c>
      <c r="C1278" s="394">
        <f t="shared" si="77"/>
        <v>45838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"Спиди" АД</v>
      </c>
      <c r="B1279" s="390" t="str">
        <f t="shared" si="76"/>
        <v>131371780</v>
      </c>
      <c r="C1279" s="394">
        <f t="shared" si="77"/>
        <v>45838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"Спиди" АД</v>
      </c>
      <c r="B1280" s="390" t="str">
        <f t="shared" si="76"/>
        <v>131371780</v>
      </c>
      <c r="C1280" s="394">
        <f t="shared" si="77"/>
        <v>45838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"Спиди" АД</v>
      </c>
      <c r="B1281" s="390" t="str">
        <f t="shared" si="76"/>
        <v>131371780</v>
      </c>
      <c r="C1281" s="394">
        <f t="shared" si="77"/>
        <v>45838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"Спиди" АД</v>
      </c>
      <c r="B1282" s="390" t="str">
        <f t="shared" si="76"/>
        <v>131371780</v>
      </c>
      <c r="C1282" s="394">
        <f t="shared" si="77"/>
        <v>45838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"Спиди" АД</v>
      </c>
      <c r="B1283" s="390" t="str">
        <f t="shared" si="76"/>
        <v>131371780</v>
      </c>
      <c r="C1283" s="394">
        <f t="shared" si="77"/>
        <v>45838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"Спиди" АД</v>
      </c>
      <c r="B1284" s="390" t="str">
        <f t="shared" si="76"/>
        <v>131371780</v>
      </c>
      <c r="C1284" s="394">
        <f t="shared" si="77"/>
        <v>45838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"Спиди" АД</v>
      </c>
      <c r="B1285" s="390" t="str">
        <f t="shared" si="76"/>
        <v>131371780</v>
      </c>
      <c r="C1285" s="394">
        <f t="shared" si="77"/>
        <v>45838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"Спиди" АД</v>
      </c>
      <c r="B1286" s="390" t="str">
        <f t="shared" si="76"/>
        <v>131371780</v>
      </c>
      <c r="C1286" s="394">
        <f t="shared" si="77"/>
        <v>45838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"Спиди" АД</v>
      </c>
      <c r="B1287" s="390" t="str">
        <f t="shared" si="76"/>
        <v>131371780</v>
      </c>
      <c r="C1287" s="394">
        <f t="shared" si="77"/>
        <v>45838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"Спиди" АД</v>
      </c>
      <c r="B1288" s="390" t="str">
        <f t="shared" si="76"/>
        <v>131371780</v>
      </c>
      <c r="C1288" s="394">
        <f t="shared" si="77"/>
        <v>45838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"Спиди" АД</v>
      </c>
      <c r="B1289" s="390" t="str">
        <f t="shared" si="76"/>
        <v>131371780</v>
      </c>
      <c r="C1289" s="394">
        <f t="shared" si="77"/>
        <v>45838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"Спиди" АД</v>
      </c>
      <c r="B1290" s="390" t="str">
        <f t="shared" si="76"/>
        <v>131371780</v>
      </c>
      <c r="C1290" s="394">
        <f t="shared" si="77"/>
        <v>45838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"Спиди" АД</v>
      </c>
      <c r="B1291" s="390" t="str">
        <f t="shared" si="76"/>
        <v>131371780</v>
      </c>
      <c r="C1291" s="394">
        <f t="shared" si="77"/>
        <v>45838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"Спиди" АД</v>
      </c>
      <c r="B1292" s="390" t="str">
        <f t="shared" si="76"/>
        <v>131371780</v>
      </c>
      <c r="C1292" s="394">
        <f t="shared" si="77"/>
        <v>45838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"Спиди" АД</v>
      </c>
      <c r="B1293" s="390" t="str">
        <f t="shared" si="76"/>
        <v>131371780</v>
      </c>
      <c r="C1293" s="394">
        <f t="shared" si="77"/>
        <v>45838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"Спиди" АД</v>
      </c>
      <c r="B1294" s="390" t="str">
        <f t="shared" si="76"/>
        <v>131371780</v>
      </c>
      <c r="C1294" s="394">
        <f t="shared" si="77"/>
        <v>45838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"Спиди" АД</v>
      </c>
      <c r="B1296" s="390" t="str">
        <f t="shared" ref="B1296:B1335" si="79">pdeBulstat</f>
        <v>131371780</v>
      </c>
      <c r="C1296" s="394">
        <f t="shared" ref="C1296:C1335" si="80">endDate</f>
        <v>45838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"Спиди" АД</v>
      </c>
      <c r="B1297" s="390" t="str">
        <f t="shared" si="79"/>
        <v>131371780</v>
      </c>
      <c r="C1297" s="394">
        <f t="shared" si="80"/>
        <v>45838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"Спиди" АД</v>
      </c>
      <c r="B1298" s="390" t="str">
        <f t="shared" si="79"/>
        <v>131371780</v>
      </c>
      <c r="C1298" s="394">
        <f t="shared" si="80"/>
        <v>45838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"Спиди" АД</v>
      </c>
      <c r="B1299" s="390" t="str">
        <f t="shared" si="79"/>
        <v>131371780</v>
      </c>
      <c r="C1299" s="394">
        <f t="shared" si="80"/>
        <v>45838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"Спиди" АД</v>
      </c>
      <c r="B1300" s="390" t="str">
        <f t="shared" si="79"/>
        <v>131371780</v>
      </c>
      <c r="C1300" s="394">
        <f t="shared" si="80"/>
        <v>45838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"Спиди" АД</v>
      </c>
      <c r="B1301" s="390" t="str">
        <f t="shared" si="79"/>
        <v>131371780</v>
      </c>
      <c r="C1301" s="394">
        <f t="shared" si="80"/>
        <v>45838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"Спиди" АД</v>
      </c>
      <c r="B1302" s="390" t="str">
        <f t="shared" si="79"/>
        <v>131371780</v>
      </c>
      <c r="C1302" s="394">
        <f t="shared" si="80"/>
        <v>45838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"Спиди" АД</v>
      </c>
      <c r="B1303" s="390" t="str">
        <f t="shared" si="79"/>
        <v>131371780</v>
      </c>
      <c r="C1303" s="394">
        <f t="shared" si="80"/>
        <v>45838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"Спиди" АД</v>
      </c>
      <c r="B1304" s="390" t="str">
        <f t="shared" si="79"/>
        <v>131371780</v>
      </c>
      <c r="C1304" s="394">
        <f t="shared" si="80"/>
        <v>45838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"Спиди" АД</v>
      </c>
      <c r="B1305" s="390" t="str">
        <f t="shared" si="79"/>
        <v>131371780</v>
      </c>
      <c r="C1305" s="394">
        <f t="shared" si="80"/>
        <v>45838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"Спиди" АД</v>
      </c>
      <c r="B1306" s="390" t="str">
        <f t="shared" si="79"/>
        <v>131371780</v>
      </c>
      <c r="C1306" s="394">
        <f t="shared" si="80"/>
        <v>45838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"Спиди" АД</v>
      </c>
      <c r="B1307" s="390" t="str">
        <f t="shared" si="79"/>
        <v>131371780</v>
      </c>
      <c r="C1307" s="394">
        <f t="shared" si="80"/>
        <v>45838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"Спиди" АД</v>
      </c>
      <c r="B1308" s="390" t="str">
        <f t="shared" si="79"/>
        <v>131371780</v>
      </c>
      <c r="C1308" s="394">
        <f t="shared" si="80"/>
        <v>45838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"Спиди" АД</v>
      </c>
      <c r="B1309" s="390" t="str">
        <f t="shared" si="79"/>
        <v>131371780</v>
      </c>
      <c r="C1309" s="394">
        <f t="shared" si="80"/>
        <v>45838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"Спиди" АД</v>
      </c>
      <c r="B1310" s="390" t="str">
        <f t="shared" si="79"/>
        <v>131371780</v>
      </c>
      <c r="C1310" s="394">
        <f t="shared" si="80"/>
        <v>45838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"Спиди" АД</v>
      </c>
      <c r="B1311" s="390" t="str">
        <f t="shared" si="79"/>
        <v>131371780</v>
      </c>
      <c r="C1311" s="394">
        <f t="shared" si="80"/>
        <v>45838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"Спиди" АД</v>
      </c>
      <c r="B1312" s="390" t="str">
        <f t="shared" si="79"/>
        <v>131371780</v>
      </c>
      <c r="C1312" s="394">
        <f t="shared" si="80"/>
        <v>45838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"Спиди" АД</v>
      </c>
      <c r="B1313" s="390" t="str">
        <f t="shared" si="79"/>
        <v>131371780</v>
      </c>
      <c r="C1313" s="394">
        <f t="shared" si="80"/>
        <v>45838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"Спиди" АД</v>
      </c>
      <c r="B1314" s="390" t="str">
        <f t="shared" si="79"/>
        <v>131371780</v>
      </c>
      <c r="C1314" s="394">
        <f t="shared" si="80"/>
        <v>45838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"Спиди" АД</v>
      </c>
      <c r="B1315" s="390" t="str">
        <f t="shared" si="79"/>
        <v>131371780</v>
      </c>
      <c r="C1315" s="394">
        <f t="shared" si="80"/>
        <v>45838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"Спиди" АД</v>
      </c>
      <c r="B1316" s="390" t="str">
        <f t="shared" si="79"/>
        <v>131371780</v>
      </c>
      <c r="C1316" s="394">
        <f t="shared" si="80"/>
        <v>45838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"Спиди" АД</v>
      </c>
      <c r="B1317" s="390" t="str">
        <f t="shared" si="79"/>
        <v>131371780</v>
      </c>
      <c r="C1317" s="394">
        <f t="shared" si="80"/>
        <v>45838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"Спиди" АД</v>
      </c>
      <c r="B1318" s="390" t="str">
        <f t="shared" si="79"/>
        <v>131371780</v>
      </c>
      <c r="C1318" s="394">
        <f t="shared" si="80"/>
        <v>45838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"Спиди" АД</v>
      </c>
      <c r="B1319" s="390" t="str">
        <f t="shared" si="79"/>
        <v>131371780</v>
      </c>
      <c r="C1319" s="394">
        <f t="shared" si="80"/>
        <v>45838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"Спиди" АД</v>
      </c>
      <c r="B1320" s="390" t="str">
        <f t="shared" si="79"/>
        <v>131371780</v>
      </c>
      <c r="C1320" s="394">
        <f t="shared" si="80"/>
        <v>45838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"Спиди" АД</v>
      </c>
      <c r="B1321" s="390" t="str">
        <f t="shared" si="79"/>
        <v>131371780</v>
      </c>
      <c r="C1321" s="394">
        <f t="shared" si="80"/>
        <v>45838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"Спиди" АД</v>
      </c>
      <c r="B1322" s="390" t="str">
        <f t="shared" si="79"/>
        <v>131371780</v>
      </c>
      <c r="C1322" s="394">
        <f t="shared" si="80"/>
        <v>45838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"Спиди" АД</v>
      </c>
      <c r="B1323" s="390" t="str">
        <f t="shared" si="79"/>
        <v>131371780</v>
      </c>
      <c r="C1323" s="394">
        <f t="shared" si="80"/>
        <v>45838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"Спиди" АД</v>
      </c>
      <c r="B1324" s="390" t="str">
        <f t="shared" si="79"/>
        <v>131371780</v>
      </c>
      <c r="C1324" s="394">
        <f t="shared" si="80"/>
        <v>45838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"Спиди" АД</v>
      </c>
      <c r="B1325" s="390" t="str">
        <f t="shared" si="79"/>
        <v>131371780</v>
      </c>
      <c r="C1325" s="394">
        <f t="shared" si="80"/>
        <v>45838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"Спиди" АД</v>
      </c>
      <c r="B1326" s="390" t="str">
        <f t="shared" si="79"/>
        <v>131371780</v>
      </c>
      <c r="C1326" s="394">
        <f t="shared" si="80"/>
        <v>45838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"Спиди" АД</v>
      </c>
      <c r="B1327" s="390" t="str">
        <f t="shared" si="79"/>
        <v>131371780</v>
      </c>
      <c r="C1327" s="394">
        <f t="shared" si="80"/>
        <v>45838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"Спиди" АД</v>
      </c>
      <c r="B1328" s="390" t="str">
        <f t="shared" si="79"/>
        <v>131371780</v>
      </c>
      <c r="C1328" s="394">
        <f t="shared" si="80"/>
        <v>45838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"Спиди" АД</v>
      </c>
      <c r="B1329" s="390" t="str">
        <f t="shared" si="79"/>
        <v>131371780</v>
      </c>
      <c r="C1329" s="394">
        <f t="shared" si="80"/>
        <v>45838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"Спиди" АД</v>
      </c>
      <c r="B1330" s="390" t="str">
        <f t="shared" si="79"/>
        <v>131371780</v>
      </c>
      <c r="C1330" s="394">
        <f t="shared" si="80"/>
        <v>45838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"Спиди" АД</v>
      </c>
      <c r="B1331" s="390" t="str">
        <f t="shared" si="79"/>
        <v>131371780</v>
      </c>
      <c r="C1331" s="394">
        <f t="shared" si="80"/>
        <v>45838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"Спиди" АД</v>
      </c>
      <c r="B1332" s="390" t="str">
        <f t="shared" si="79"/>
        <v>131371780</v>
      </c>
      <c r="C1332" s="394">
        <f t="shared" si="80"/>
        <v>45838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"Спиди" АД</v>
      </c>
      <c r="B1333" s="390" t="str">
        <f t="shared" si="79"/>
        <v>131371780</v>
      </c>
      <c r="C1333" s="394">
        <f t="shared" si="80"/>
        <v>45838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"Спиди" АД</v>
      </c>
      <c r="B1334" s="390" t="str">
        <f t="shared" si="79"/>
        <v>131371780</v>
      </c>
      <c r="C1334" s="394">
        <f t="shared" si="80"/>
        <v>45838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"Спиди" АД</v>
      </c>
      <c r="B1335" s="390" t="str">
        <f t="shared" si="79"/>
        <v>131371780</v>
      </c>
      <c r="C1335" s="394">
        <f t="shared" si="80"/>
        <v>45838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25"/>
  <cols>
    <col min="1" max="1" width="13.265625" customWidth="1"/>
  </cols>
  <sheetData>
    <row r="1" spans="1:6">
      <c r="A1" t="s">
        <v>889</v>
      </c>
    </row>
    <row r="2" spans="1:6" ht="15.4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31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Tahchiev</cp:lastModifiedBy>
  <cp:revision/>
  <dcterms:created xsi:type="dcterms:W3CDTF">2006-09-16T00:00:00Z</dcterms:created>
  <dcterms:modified xsi:type="dcterms:W3CDTF">2025-08-19T09:44:41Z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