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834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<sst xmlns="http://schemas.openxmlformats.org/spreadsheetml/2006/main" count="1867" uniqueCount="664">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</sst>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44286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44336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44197</v>
      </c>
    </row>
    <row r="10" spans="1:2" ht="15">
      <c r="A10" s="7" t="s">
        <v>2</v>
      </c>
      <c r="B10" s="316">
        <v>44286</v>
      </c>
    </row>
    <row r="11" spans="1:2" ht="15">
      <c r="A11" s="7" t="s">
        <v>640</v>
      </c>
      <c r="B11" s="316">
        <v>44336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4" t="s">
        <v>659</v>
      </c>
    </row>
    <row r="24" spans="1:2" ht="15">
      <c r="A24" s="10" t="s">
        <v>584</v>
      </c>
      <c r="B24" s="425" t="s">
        <v>660</v>
      </c>
    </row>
    <row r="25" spans="1:2" ht="15">
      <c r="A25" s="7" t="s">
        <v>587</v>
      </c>
      <c r="B25" s="426" t="s">
        <v>661</v>
      </c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3">
      <selection activeCell="G49" sqref="G4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54688</v>
      </c>
      <c r="D13" s="119">
        <v>56491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7405</v>
      </c>
      <c r="D14" s="119">
        <v>8167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26995</v>
      </c>
      <c r="D16" s="119">
        <v>23163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8783</v>
      </c>
      <c r="D19" s="119">
        <v>9428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97871</v>
      </c>
      <c r="D20" s="336">
        <f>SUM(D12:D19)</f>
        <v>97249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-749</v>
      </c>
      <c r="H22" s="352">
        <f>SUM(H23:H25)</f>
        <v>-862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9">
        <v>538</v>
      </c>
    </row>
    <row r="24" spans="1:13" ht="15">
      <c r="A24" s="66" t="s">
        <v>67</v>
      </c>
      <c r="B24" s="68" t="s">
        <v>68</v>
      </c>
      <c r="C24" s="119">
        <v>12334</v>
      </c>
      <c r="D24" s="119">
        <v>12828</v>
      </c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5642</v>
      </c>
      <c r="D25" s="119">
        <v>5207</v>
      </c>
      <c r="E25" s="66" t="s">
        <v>73</v>
      </c>
      <c r="F25" s="69" t="s">
        <v>74</v>
      </c>
      <c r="G25" s="119">
        <v>-1287</v>
      </c>
      <c r="H25" s="119">
        <v>-1400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18816</v>
      </c>
      <c r="H26" s="336">
        <f>H20+H21+H22</f>
        <v>18703</v>
      </c>
      <c r="M26" s="74"/>
    </row>
    <row r="27" spans="1:8" ht="15.75">
      <c r="A27" s="66" t="s">
        <v>79</v>
      </c>
      <c r="B27" s="68" t="s">
        <v>80</v>
      </c>
      <c r="C27" s="119">
        <v>18505</v>
      </c>
      <c r="D27" s="119">
        <v>18505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36481</v>
      </c>
      <c r="D28" s="336">
        <f>SUM(D24:D27)</f>
        <v>36540</v>
      </c>
      <c r="E28" s="124" t="s">
        <v>84</v>
      </c>
      <c r="F28" s="69" t="s">
        <v>85</v>
      </c>
      <c r="G28" s="333">
        <f>SUM(G29:G31)</f>
        <v>51715</v>
      </c>
      <c r="H28" s="334">
        <f>SUM(H29:H31)</f>
        <v>24869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51715</v>
      </c>
      <c r="H29" s="119">
        <v>24869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8114</v>
      </c>
      <c r="H32" s="119">
        <v>26846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59829</v>
      </c>
      <c r="H34" s="336">
        <f>H28+H32+H33</f>
        <v>51715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84023</v>
      </c>
      <c r="H37" s="338">
        <f>H26+H18+H34</f>
        <v>75796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60152</v>
      </c>
      <c r="H45" s="119">
        <v>62849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283</v>
      </c>
      <c r="H49" s="119">
        <v>283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60435</v>
      </c>
      <c r="H50" s="334">
        <f>SUM(H44:H49)</f>
        <v>63132</v>
      </c>
    </row>
    <row r="51" spans="1:8" ht="15">
      <c r="A51" s="66" t="s">
        <v>79</v>
      </c>
      <c r="B51" s="68" t="s">
        <v>155</v>
      </c>
      <c r="C51" s="119">
        <v>1136</v>
      </c>
      <c r="D51" s="118">
        <v>1173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1136</v>
      </c>
      <c r="D52" s="336">
        <f>SUM(D48:D51)</f>
        <v>1173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1573</v>
      </c>
      <c r="H54" s="119">
        <v>1573</v>
      </c>
    </row>
    <row r="55" spans="1:8" ht="15.75">
      <c r="A55" s="76" t="s">
        <v>166</v>
      </c>
      <c r="B55" s="72" t="s">
        <v>167</v>
      </c>
      <c r="C55" s="246">
        <v>513</v>
      </c>
      <c r="D55" s="247">
        <v>569</v>
      </c>
      <c r="E55" s="66" t="s">
        <v>168</v>
      </c>
      <c r="F55" s="71" t="s">
        <v>169</v>
      </c>
      <c r="G55" s="119">
        <v>12</v>
      </c>
      <c r="H55" s="119">
        <v>16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136001</v>
      </c>
      <c r="D56" s="340">
        <f>D20+D21+D22+D28+D33+D46+D52+D54+D55</f>
        <v>135531</v>
      </c>
      <c r="E56" s="76" t="s">
        <v>529</v>
      </c>
      <c r="F56" s="75" t="s">
        <v>172</v>
      </c>
      <c r="G56" s="337">
        <f>G50+G52+G53+G54+G55</f>
        <v>62020</v>
      </c>
      <c r="H56" s="338">
        <f>H50+H52+H53+H54+H55</f>
        <v>64721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563</v>
      </c>
      <c r="D59" s="118">
        <v>581</v>
      </c>
      <c r="E59" s="123" t="s">
        <v>180</v>
      </c>
      <c r="F59" s="254" t="s">
        <v>181</v>
      </c>
      <c r="G59" s="119">
        <v>20628</v>
      </c>
      <c r="H59" s="118">
        <v>18582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31868</v>
      </c>
      <c r="H61" s="334">
        <f>SUM(H62:H68)</f>
        <v>29228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159</v>
      </c>
      <c r="H62" s="119">
        <v>273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18149</v>
      </c>
      <c r="H64" s="119">
        <v>16662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563</v>
      </c>
      <c r="D65" s="336">
        <f>SUM(D59:D64)</f>
        <v>581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6755</v>
      </c>
      <c r="H66" s="119">
        <v>6091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2412</v>
      </c>
      <c r="H67" s="119">
        <v>2242</v>
      </c>
    </row>
    <row r="68" spans="1:8" ht="15">
      <c r="A68" s="66" t="s">
        <v>206</v>
      </c>
      <c r="B68" s="68" t="s">
        <v>207</v>
      </c>
      <c r="C68" s="119">
        <v>343</v>
      </c>
      <c r="D68" s="119">
        <v>670</v>
      </c>
      <c r="E68" s="66" t="s">
        <v>212</v>
      </c>
      <c r="F68" s="69" t="s">
        <v>213</v>
      </c>
      <c r="G68" s="119">
        <v>4393</v>
      </c>
      <c r="H68" s="119">
        <v>3960</v>
      </c>
    </row>
    <row r="69" spans="1:8" ht="15">
      <c r="A69" s="66" t="s">
        <v>210</v>
      </c>
      <c r="B69" s="68" t="s">
        <v>211</v>
      </c>
      <c r="C69" s="119">
        <v>30144</v>
      </c>
      <c r="D69" s="119">
        <v>28236</v>
      </c>
      <c r="E69" s="123" t="s">
        <v>79</v>
      </c>
      <c r="F69" s="69" t="s">
        <v>216</v>
      </c>
      <c r="G69" s="119">
        <v>11030</v>
      </c>
      <c r="H69" s="119">
        <v>17200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63526</v>
      </c>
      <c r="H71" s="336">
        <f>H59+H60+H61+H69+H70</f>
        <v>65010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595</v>
      </c>
      <c r="D73" s="119">
        <v>643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2990</v>
      </c>
      <c r="D75" s="119">
        <v>2882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34072</v>
      </c>
      <c r="D76" s="336">
        <f>SUM(D68:D75)</f>
        <v>32431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17</v>
      </c>
      <c r="H77" s="247">
        <v>18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63543</v>
      </c>
      <c r="H79" s="338">
        <f>H71+H73+H75+H77</f>
        <v>65028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168</v>
      </c>
      <c r="D88" s="119">
        <v>957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38782</v>
      </c>
      <c r="D89" s="119">
        <v>36045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38950</v>
      </c>
      <c r="D92" s="336">
        <f>SUM(D88:D91)</f>
        <v>37002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73585</v>
      </c>
      <c r="D94" s="340">
        <f>D65+D76+D85+D92+D93</f>
        <v>70014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209586</v>
      </c>
      <c r="D95" s="342">
        <f>D94+D56</f>
        <v>205545</v>
      </c>
      <c r="E95" s="150" t="s">
        <v>607</v>
      </c>
      <c r="F95" s="257" t="s">
        <v>268</v>
      </c>
      <c r="G95" s="341">
        <f>G37+G40+G56+G79</f>
        <v>209586</v>
      </c>
      <c r="H95" s="342">
        <f>H37+H40+H56+H79</f>
        <v>205545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>
        <f>pdeReportingDate</f>
        <v>44336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" bottom="0.1968503937007874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1">
      <selection activeCell="D20" sqref="D2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3694</v>
      </c>
      <c r="D12" s="237">
        <v>2871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39840</v>
      </c>
      <c r="D13" s="237">
        <v>31896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6328</v>
      </c>
      <c r="D14" s="237">
        <v>5451</v>
      </c>
      <c r="E14" s="166" t="s">
        <v>285</v>
      </c>
      <c r="F14" s="161" t="s">
        <v>286</v>
      </c>
      <c r="G14" s="237">
        <v>75644</v>
      </c>
      <c r="H14" s="237">
        <v>57051</v>
      </c>
    </row>
    <row r="15" spans="1:8" ht="15">
      <c r="A15" s="116" t="s">
        <v>287</v>
      </c>
      <c r="B15" s="112" t="s">
        <v>288</v>
      </c>
      <c r="C15" s="237">
        <v>13897</v>
      </c>
      <c r="D15" s="237">
        <v>10793</v>
      </c>
      <c r="E15" s="166" t="s">
        <v>79</v>
      </c>
      <c r="F15" s="161" t="s">
        <v>289</v>
      </c>
      <c r="G15" s="237">
        <v>2262</v>
      </c>
      <c r="H15" s="237">
        <v>2281</v>
      </c>
    </row>
    <row r="16" spans="1:8" ht="15.75">
      <c r="A16" s="116" t="s">
        <v>290</v>
      </c>
      <c r="B16" s="112" t="s">
        <v>291</v>
      </c>
      <c r="C16" s="237">
        <v>3409</v>
      </c>
      <c r="D16" s="237">
        <v>2306</v>
      </c>
      <c r="E16" s="157" t="s">
        <v>52</v>
      </c>
      <c r="F16" s="185" t="s">
        <v>292</v>
      </c>
      <c r="G16" s="366">
        <f>SUM(G12:G15)</f>
        <v>77906</v>
      </c>
      <c r="H16" s="367">
        <f>SUM(H12:H15)</f>
        <v>59332</v>
      </c>
    </row>
    <row r="17" spans="1:8" ht="30.75">
      <c r="A17" s="116" t="s">
        <v>293</v>
      </c>
      <c r="B17" s="112" t="s">
        <v>294</v>
      </c>
      <c r="C17" s="237">
        <v>0</v>
      </c>
      <c r="D17" s="237">
        <v>0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0</v>
      </c>
      <c r="D18" s="237">
        <v>0</v>
      </c>
      <c r="E18" s="155" t="s">
        <v>297</v>
      </c>
      <c r="F18" s="159" t="s">
        <v>298</v>
      </c>
      <c r="G18" s="377">
        <v>4</v>
      </c>
      <c r="H18" s="377">
        <v>56</v>
      </c>
    </row>
    <row r="19" spans="1:8" ht="15">
      <c r="A19" s="116" t="s">
        <v>299</v>
      </c>
      <c r="B19" s="112" t="s">
        <v>300</v>
      </c>
      <c r="C19" s="237">
        <v>723</v>
      </c>
      <c r="D19" s="237">
        <v>772</v>
      </c>
      <c r="E19" s="116" t="s">
        <v>301</v>
      </c>
      <c r="F19" s="158" t="s">
        <v>302</v>
      </c>
      <c r="G19" s="237">
        <v>4</v>
      </c>
      <c r="H19" s="237">
        <v>56</v>
      </c>
    </row>
    <row r="20" spans="1:8" ht="15.75">
      <c r="A20" s="156" t="s">
        <v>303</v>
      </c>
      <c r="B20" s="112" t="s">
        <v>304</v>
      </c>
      <c r="C20" s="237">
        <v>0</v>
      </c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67891</v>
      </c>
      <c r="D22" s="367">
        <f>SUM(D12:D18)+D19</f>
        <v>54089</v>
      </c>
      <c r="E22" s="116" t="s">
        <v>309</v>
      </c>
      <c r="F22" s="158" t="s">
        <v>310</v>
      </c>
      <c r="G22" s="237"/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576</v>
      </c>
      <c r="D25" s="237">
        <v>602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28</v>
      </c>
      <c r="D27" s="237">
        <v>235</v>
      </c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">
      <c r="A28" s="116" t="s">
        <v>79</v>
      </c>
      <c r="B28" s="158" t="s">
        <v>327</v>
      </c>
      <c r="C28" s="237">
        <v>14</v>
      </c>
      <c r="D28" s="237">
        <v>18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618</v>
      </c>
      <c r="D29" s="367">
        <f>SUM(D25:D28)</f>
        <v>855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68509</v>
      </c>
      <c r="D31" s="373">
        <f>D29+D22</f>
        <v>54944</v>
      </c>
      <c r="E31" s="172" t="s">
        <v>521</v>
      </c>
      <c r="F31" s="187" t="s">
        <v>331</v>
      </c>
      <c r="G31" s="174">
        <f>G16+G18+G27</f>
        <v>77910</v>
      </c>
      <c r="H31" s="175">
        <f>H16+H18+H27</f>
        <v>59388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9401</v>
      </c>
      <c r="D33" s="165">
        <f>IF((H31-D31)&gt;0,H31-D31,0)</f>
        <v>4444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68509</v>
      </c>
      <c r="D36" s="375">
        <f>D31-D34+D35</f>
        <v>54944</v>
      </c>
      <c r="E36" s="183" t="s">
        <v>346</v>
      </c>
      <c r="F36" s="177" t="s">
        <v>347</v>
      </c>
      <c r="G36" s="188">
        <f>G35-G34+G31</f>
        <v>77910</v>
      </c>
      <c r="H36" s="189">
        <f>H35-H34+H31</f>
        <v>59388</v>
      </c>
    </row>
    <row r="37" spans="1:8" ht="15.75">
      <c r="A37" s="182" t="s">
        <v>348</v>
      </c>
      <c r="B37" s="152" t="s">
        <v>349</v>
      </c>
      <c r="C37" s="372">
        <f>IF((G36-C36)&gt;0,G36-C36,0)</f>
        <v>9401</v>
      </c>
      <c r="D37" s="373">
        <f>IF((H36-D36)&gt;0,H36-D36,0)</f>
        <v>4444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1287</v>
      </c>
      <c r="D38" s="367">
        <f>D39+D40+D41</f>
        <v>414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1287</v>
      </c>
      <c r="D39" s="237">
        <v>414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8114</v>
      </c>
      <c r="D42" s="165">
        <f>+IF((H36-D36-D38)&gt;0,H36-D36-D38,0)</f>
        <v>4030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8114</v>
      </c>
      <c r="D44" s="189">
        <f>IF(H42=0,IF(D42-D43&gt;0,D42-D43+H43,0),IF(H42-H43&lt;0,H43-H42+D42,0))</f>
        <v>4030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77910</v>
      </c>
      <c r="D45" s="369">
        <f>D36+D38+D42</f>
        <v>59388</v>
      </c>
      <c r="E45" s="191" t="s">
        <v>373</v>
      </c>
      <c r="F45" s="193" t="s">
        <v>374</v>
      </c>
      <c r="G45" s="368">
        <f>G42+G36</f>
        <v>77910</v>
      </c>
      <c r="H45" s="369">
        <f>H42+H36</f>
        <v>59388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>
        <f>pdeReportingDate</f>
        <v>44336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1" sqref="C2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31.03.2021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95611</v>
      </c>
      <c r="D11" s="119">
        <v>64654</v>
      </c>
      <c r="E11" s="99"/>
      <c r="F11" s="99"/>
    </row>
    <row r="12" spans="1:13" ht="15">
      <c r="A12" s="198" t="s">
        <v>380</v>
      </c>
      <c r="B12" s="100" t="s">
        <v>381</v>
      </c>
      <c r="C12" s="119">
        <v>-61071</v>
      </c>
      <c r="D12" s="119">
        <v>-40839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-15564</v>
      </c>
      <c r="D14" s="119">
        <v>-12254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-5469</v>
      </c>
      <c r="D15" s="119">
        <v>-4027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-373</v>
      </c>
      <c r="D16" s="119">
        <v>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0</v>
      </c>
      <c r="D18" s="119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-142</v>
      </c>
      <c r="D19" s="119">
        <v>-161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-4870</v>
      </c>
      <c r="D20" s="119">
        <v>2009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8122</v>
      </c>
      <c r="D21" s="396">
        <f>SUM(D11:D20)</f>
        <v>9382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-2876</v>
      </c>
      <c r="D23" s="119">
        <v>-670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427</v>
      </c>
      <c r="D24" s="119">
        <v>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0</v>
      </c>
      <c r="D28" s="119">
        <v>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-2449</v>
      </c>
      <c r="D33" s="396">
        <f>SUM(D23:D32)</f>
        <v>-670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300</v>
      </c>
      <c r="D37" s="119">
        <v>0</v>
      </c>
      <c r="E37" s="99"/>
      <c r="F37" s="99"/>
    </row>
    <row r="38" spans="1:6" ht="15">
      <c r="A38" s="198" t="s">
        <v>429</v>
      </c>
      <c r="B38" s="100" t="s">
        <v>430</v>
      </c>
      <c r="C38" s="119">
        <v>-220</v>
      </c>
      <c r="D38" s="119">
        <v>-491</v>
      </c>
      <c r="E38" s="99"/>
      <c r="F38" s="99"/>
    </row>
    <row r="39" spans="1:6" ht="15">
      <c r="A39" s="198" t="s">
        <v>431</v>
      </c>
      <c r="B39" s="100" t="s">
        <v>432</v>
      </c>
      <c r="C39" s="119">
        <v>-3675</v>
      </c>
      <c r="D39" s="119">
        <v>-2447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-130</v>
      </c>
      <c r="D40" s="119">
        <v>-201</v>
      </c>
      <c r="E40" s="99"/>
      <c r="F40" s="99"/>
    </row>
    <row r="41" spans="1:6" ht="15">
      <c r="A41" s="198" t="s">
        <v>435</v>
      </c>
      <c r="B41" s="100" t="s">
        <v>436</v>
      </c>
      <c r="C41" s="119">
        <v>0</v>
      </c>
      <c r="D41" s="119">
        <v>0</v>
      </c>
      <c r="E41" s="99"/>
      <c r="F41" s="99"/>
    </row>
    <row r="42" spans="1:8" ht="15">
      <c r="A42" s="198" t="s">
        <v>437</v>
      </c>
      <c r="B42" s="100" t="s">
        <v>438</v>
      </c>
      <c r="C42" s="119">
        <v>0</v>
      </c>
      <c r="D42" s="119">
        <v>0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-3725</v>
      </c>
      <c r="D43" s="398">
        <f>SUM(D35:D42)</f>
        <v>-3139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1948</v>
      </c>
      <c r="D44" s="228">
        <f>D43+D33+D21</f>
        <v>5573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37002</v>
      </c>
      <c r="D45" s="230">
        <v>16196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38950</v>
      </c>
      <c r="D46" s="232">
        <f>D45+D44</f>
        <v>21769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>
        <f>pdeReportingDate</f>
        <v>44336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30" sqref="H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0.7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0.7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-1146</v>
      </c>
      <c r="I13" s="322">
        <f>'1-Баланс'!H29+'1-Баланс'!H32</f>
        <v>51715</v>
      </c>
      <c r="J13" s="322">
        <f>'1-Баланс'!H30+'1-Баланс'!H33</f>
        <v>0</v>
      </c>
      <c r="K13" s="323"/>
      <c r="L13" s="322">
        <f>SUM(C13:K13)</f>
        <v>76050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-1146</v>
      </c>
      <c r="I17" s="390">
        <f t="shared" si="2"/>
        <v>51715</v>
      </c>
      <c r="J17" s="390">
        <f t="shared" si="2"/>
        <v>0</v>
      </c>
      <c r="K17" s="390">
        <f t="shared" si="2"/>
        <v>0</v>
      </c>
      <c r="L17" s="322">
        <f t="shared" si="1"/>
        <v>76050</v>
      </c>
      <c r="M17" s="391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8114</v>
      </c>
      <c r="J18" s="322">
        <f>+'1-Баланс'!G33</f>
        <v>0</v>
      </c>
      <c r="K18" s="323"/>
      <c r="L18" s="322">
        <f t="shared" si="1"/>
        <v>8114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310</v>
      </c>
      <c r="I30" s="237"/>
      <c r="J30" s="237"/>
      <c r="K30" s="237"/>
      <c r="L30" s="322">
        <f t="shared" si="1"/>
        <v>310</v>
      </c>
      <c r="M30" s="238"/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-836</v>
      </c>
      <c r="I31" s="390">
        <f t="shared" si="6"/>
        <v>59829</v>
      </c>
      <c r="J31" s="390">
        <f t="shared" si="6"/>
        <v>0</v>
      </c>
      <c r="K31" s="390">
        <f t="shared" si="6"/>
        <v>0</v>
      </c>
      <c r="L31" s="322">
        <f t="shared" si="1"/>
        <v>84474</v>
      </c>
      <c r="M31" s="391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-836</v>
      </c>
      <c r="I34" s="325">
        <f t="shared" si="7"/>
        <v>59829</v>
      </c>
      <c r="J34" s="325">
        <f t="shared" si="7"/>
        <v>0</v>
      </c>
      <c r="K34" s="325">
        <f t="shared" si="7"/>
        <v>0</v>
      </c>
      <c r="L34" s="388">
        <f t="shared" si="1"/>
        <v>84474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>
        <f>pdeReportingDate</f>
        <v>44336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01.01.2021 г. до 31.03.2021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209586</v>
      </c>
      <c r="D6" s="412">
        <f aca="true" t="shared" si="0" ref="D6:D15">C6-E6</f>
        <v>0</v>
      </c>
      <c r="E6" s="411">
        <f>'1-Баланс'!G95</f>
        <v>209586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84023</v>
      </c>
      <c r="D7" s="412">
        <f t="shared" si="0"/>
        <v>78645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8114</v>
      </c>
      <c r="D8" s="412">
        <f t="shared" si="0"/>
        <v>0</v>
      </c>
      <c r="E8" s="411">
        <f>ABS('2-Отчет за доходите'!C44)-ABS('2-Отчет за доходите'!G44)</f>
        <v>8114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37002</v>
      </c>
      <c r="D9" s="412">
        <f t="shared" si="0"/>
        <v>0</v>
      </c>
      <c r="E9" s="411">
        <f>'3-Отчет за паричния поток'!C45</f>
        <v>37002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38950</v>
      </c>
      <c r="D10" s="412">
        <f t="shared" si="0"/>
        <v>0</v>
      </c>
      <c r="E10" s="411">
        <f>'3-Отчет за паричния поток'!C46</f>
        <v>38950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84023</v>
      </c>
      <c r="D11" s="412">
        <f t="shared" si="0"/>
        <v>-451</v>
      </c>
      <c r="E11" s="411">
        <f>'4-Отчет за собствения капитал'!L34</f>
        <v>84474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0.10415115652196237</v>
      </c>
      <c r="E3" s="383"/>
    </row>
    <row r="4" spans="1:4" ht="30.7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0.0965687966390155</v>
      </c>
    </row>
    <row r="5" spans="1:4" ht="30.7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0.06462094725356993</v>
      </c>
    </row>
    <row r="6" spans="1:4" ht="30.7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0.03871441794776369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1.137222846633289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30">
        <v>6</v>
      </c>
      <c r="B10" s="328" t="s">
        <v>562</v>
      </c>
      <c r="C10" s="329" t="s">
        <v>563</v>
      </c>
      <c r="D10" s="378">
        <f>'1-Баланс'!C94/'1-Баланс'!G79</f>
        <v>1.1580347166485687</v>
      </c>
    </row>
    <row r="11" spans="1:4" ht="62.25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1.1491745746974489</v>
      </c>
    </row>
    <row r="12" spans="1:4" ht="46.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0.6129707442204492</v>
      </c>
    </row>
    <row r="13" spans="1:4" ht="30.75">
      <c r="A13" s="330">
        <v>9</v>
      </c>
      <c r="B13" s="328" t="s">
        <v>566</v>
      </c>
      <c r="C13" s="329" t="s">
        <v>567</v>
      </c>
      <c r="D13" s="378">
        <f>'1-Баланс'!C92/'1-Баланс'!G79</f>
        <v>0.6129707442204492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0.5774450579994812</v>
      </c>
    </row>
    <row r="16" spans="1:4" ht="30.7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0.37171375950683727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0.42466944666981643</v>
      </c>
    </row>
    <row r="19" spans="1:4" ht="30.75">
      <c r="A19" s="330">
        <v>13</v>
      </c>
      <c r="B19" s="328" t="s">
        <v>598</v>
      </c>
      <c r="C19" s="329" t="s">
        <v>572</v>
      </c>
      <c r="D19" s="378">
        <f>D4/D5</f>
        <v>1.494388441260131</v>
      </c>
    </row>
    <row r="20" spans="1:4" ht="30.75">
      <c r="A20" s="330">
        <v>14</v>
      </c>
      <c r="B20" s="328" t="s">
        <v>573</v>
      </c>
      <c r="C20" s="329" t="s">
        <v>574</v>
      </c>
      <c r="D20" s="378">
        <f>D6/D5</f>
        <v>0.599100130733923</v>
      </c>
    </row>
    <row r="21" spans="1:5" ht="1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9977</v>
      </c>
      <c r="E21" s="433"/>
    </row>
    <row r="22" spans="1:4" ht="46.5">
      <c r="A22" s="330">
        <v>16</v>
      </c>
      <c r="B22" s="328" t="s">
        <v>579</v>
      </c>
      <c r="C22" s="329" t="s">
        <v>580</v>
      </c>
      <c r="D22" s="384">
        <f>D21/'1-Баланс'!G37</f>
        <v>0.11874129702581436</v>
      </c>
    </row>
    <row r="23" spans="1:4" ht="30.7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0.20927993839045053</v>
      </c>
    </row>
    <row r="24" spans="1:4" ht="30.7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7.700889297761423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54688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7405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26995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8783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97871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12334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5642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18505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36481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1136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1136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513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136001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563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563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343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30144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595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2990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34072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168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38782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38950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73585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209586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-749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-1287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18816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51715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51715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8114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59829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84023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60152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283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60435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1573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12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62020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20628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31868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159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18149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6755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2412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4393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11030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63526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17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63543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209586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3694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39840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6328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13897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3409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723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67891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576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28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14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618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68509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9401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68509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9401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1287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1287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8114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8114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77910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75644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2262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77906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77910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77910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77910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95611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-61071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-15564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-5469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-373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-142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-4870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8122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-2876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427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-2449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300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-220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-3675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-130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-3725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44286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1948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44286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37002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44286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38950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44286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44286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44286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44286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44286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44286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44286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44286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44286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44286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44286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44286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44286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44286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44286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44286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44286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44286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44286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44286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44286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44286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44286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44286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44286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44286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44286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44286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44286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44286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44286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44286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44286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44286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44286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44286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44286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44286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44286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44286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44286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44286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44286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44286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44286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44286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44286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44286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44286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44286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44286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44286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44286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44286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44286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44286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44286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44286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44286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44286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44286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44286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44286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44286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44286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44286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44286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44286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44286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44286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44286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44286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44286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44286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44286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44286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44286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44286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44286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44286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44286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44286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44286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44286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44286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44286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44286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44286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44286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44286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44286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44286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44286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44286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44286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44286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44286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44286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44286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44286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44286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44286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44286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44286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44286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44286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44286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44286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44286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44286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44286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44286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44286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-1146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44286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44286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44286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44286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-1146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44286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44286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44286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44286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44286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44286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44286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44286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44286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44286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44286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44286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44286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310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44286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-836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44286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44286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44286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-836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44286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51715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44286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44286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44286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44286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51715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44286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8114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44286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44286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44286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44286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44286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44286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44286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44286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44286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44286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44286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44286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44286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59829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44286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44286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44286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59829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44286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44286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44286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44286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44286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44286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44286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44286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44286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44286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44286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44286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44286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44286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44286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44286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44286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44286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44286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44286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44286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44286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44286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44286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44286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44286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44286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44286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44286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44286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44286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44286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44286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44286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44286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44286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44286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44286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44286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44286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44286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44286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44286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44286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44286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76050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44286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44286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44286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44286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76050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44286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8114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44286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44286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44286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44286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44286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44286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44286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44286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44286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44286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44286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44286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310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44286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84474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44286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44286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44286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84474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44286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44286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44286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44286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44286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44286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44286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44286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44286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44286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44286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44286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44286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44286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44286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44286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44286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44286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44286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44286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44286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44286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kt</cp:lastModifiedBy>
  <cp:lastPrinted>2021-05-21T13:34:36Z</cp:lastPrinted>
  <dcterms:created xsi:type="dcterms:W3CDTF">2006-09-16T00:00:00Z</dcterms:created>
  <dcterms:modified xsi:type="dcterms:W3CDTF">2021-05-25T10:19:46Z</dcterms:modified>
  <cp:category/>
  <cp:version/>
  <cp:contentType/>
  <cp:contentStatus/>
</cp:coreProperties>
</file>