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<sst xmlns="http://schemas.openxmlformats.org/spreadsheetml/2006/main" count="1867" uniqueCount="664">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</sst>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3" fontId="4" fillId="35" borderId="14" xfId="61" applyNumberFormat="1" applyFont="1" applyFill="1" applyBorder="1" applyAlignment="1" applyProtection="1">
      <alignment horizontal="right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43830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43885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43466</v>
      </c>
    </row>
    <row r="10" spans="1:2" ht="15">
      <c r="A10" s="7" t="s">
        <v>2</v>
      </c>
      <c r="B10" s="316">
        <v>43830</v>
      </c>
    </row>
    <row r="11" spans="1:2" ht="15">
      <c r="A11" s="7" t="s">
        <v>640</v>
      </c>
      <c r="B11" s="316">
        <v>43885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C14" sqref="C1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45874</v>
      </c>
      <c r="D13" s="119">
        <v>39786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4985</v>
      </c>
      <c r="D14" s="119">
        <v>4879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21578</v>
      </c>
      <c r="D16" s="119">
        <v>18291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9379</v>
      </c>
      <c r="D19" s="118">
        <v>10339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81816</v>
      </c>
      <c r="D20" s="336">
        <f>SUM(D12:D19)</f>
        <v>73295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-360</v>
      </c>
      <c r="H22" s="352">
        <f>SUM(H23:H25)</f>
        <v>-238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">
      <c r="A24" s="66" t="s">
        <v>67</v>
      </c>
      <c r="B24" s="68" t="s">
        <v>68</v>
      </c>
      <c r="C24" s="119">
        <v>14921</v>
      </c>
      <c r="D24" s="119">
        <v>16995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6604</v>
      </c>
      <c r="D25" s="119">
        <v>6544</v>
      </c>
      <c r="E25" s="66" t="s">
        <v>73</v>
      </c>
      <c r="F25" s="69" t="s">
        <v>74</v>
      </c>
      <c r="G25" s="119">
        <v>-898</v>
      </c>
      <c r="H25" s="118">
        <v>-776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19205</v>
      </c>
      <c r="H26" s="336">
        <f>H20+H21+H22</f>
        <v>19327</v>
      </c>
      <c r="M26" s="74"/>
    </row>
    <row r="27" spans="1:8" ht="15.75">
      <c r="A27" s="66" t="s">
        <v>79</v>
      </c>
      <c r="B27" s="68" t="s">
        <v>80</v>
      </c>
      <c r="C27" s="119">
        <v>18804</v>
      </c>
      <c r="D27" s="119">
        <v>18804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40329</v>
      </c>
      <c r="D28" s="336">
        <f>SUM(D24:D27)</f>
        <v>42343</v>
      </c>
      <c r="E28" s="124" t="s">
        <v>84</v>
      </c>
      <c r="F28" s="69" t="s">
        <v>85</v>
      </c>
      <c r="G28" s="333">
        <f>SUM(G29:G31)</f>
        <v>16561</v>
      </c>
      <c r="H28" s="334">
        <f>SUM(H29:H31)</f>
        <v>14064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16561</v>
      </c>
      <c r="H29" s="118">
        <v>14064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20937</v>
      </c>
      <c r="H32" s="118">
        <v>10026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37498</v>
      </c>
      <c r="H34" s="336">
        <f>H28+H32+H33</f>
        <v>24090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62081</v>
      </c>
      <c r="H37" s="338">
        <f>H26+H18+H34</f>
        <v>48795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47929</v>
      </c>
      <c r="H45" s="119">
        <v>42620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10475</v>
      </c>
      <c r="H49" s="119">
        <v>10237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58404</v>
      </c>
      <c r="H50" s="334">
        <f>SUM(H44:H49)</f>
        <v>52857</v>
      </c>
    </row>
    <row r="51" spans="1:8" ht="15">
      <c r="A51" s="66" t="s">
        <v>79</v>
      </c>
      <c r="B51" s="68" t="s">
        <v>155</v>
      </c>
      <c r="C51" s="119">
        <v>808</v>
      </c>
      <c r="D51" s="118">
        <v>544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808</v>
      </c>
      <c r="D52" s="336">
        <f>SUM(D48:D51)</f>
        <v>544</v>
      </c>
      <c r="E52" s="123" t="s">
        <v>158</v>
      </c>
      <c r="F52" s="71" t="s">
        <v>159</v>
      </c>
      <c r="G52" s="119">
        <v>178</v>
      </c>
      <c r="H52" s="118">
        <v>178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2168</v>
      </c>
      <c r="H54" s="118">
        <v>2168</v>
      </c>
    </row>
    <row r="55" spans="1:8" ht="15.75">
      <c r="A55" s="76" t="s">
        <v>166</v>
      </c>
      <c r="B55" s="72" t="s">
        <v>167</v>
      </c>
      <c r="C55" s="246">
        <v>544</v>
      </c>
      <c r="D55" s="247">
        <v>466</v>
      </c>
      <c r="E55" s="66" t="s">
        <v>168</v>
      </c>
      <c r="F55" s="71" t="s">
        <v>169</v>
      </c>
      <c r="G55" s="119"/>
      <c r="H55" s="118">
        <v>119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123497</v>
      </c>
      <c r="D56" s="340">
        <f>D20+D21+D22+D28+D33+D46+D52+D54+D55</f>
        <v>116648</v>
      </c>
      <c r="E56" s="76" t="s">
        <v>529</v>
      </c>
      <c r="F56" s="75" t="s">
        <v>172</v>
      </c>
      <c r="G56" s="337">
        <f>G50+G52+G53+G54+G55</f>
        <v>60750</v>
      </c>
      <c r="H56" s="338">
        <f>H50+H52+H53+H54+H55</f>
        <v>55322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560</v>
      </c>
      <c r="D59" s="118">
        <v>635</v>
      </c>
      <c r="E59" s="123" t="s">
        <v>180</v>
      </c>
      <c r="F59" s="254" t="s">
        <v>181</v>
      </c>
      <c r="G59" s="119">
        <v>16566</v>
      </c>
      <c r="H59" s="118">
        <v>14687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22176</v>
      </c>
      <c r="H61" s="334">
        <f>SUM(H62:H68)</f>
        <v>20160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643</v>
      </c>
      <c r="H62" s="119">
        <v>548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12272</v>
      </c>
      <c r="H64" s="119">
        <v>11998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560</v>
      </c>
      <c r="D65" s="336">
        <f>SUM(D59:D64)</f>
        <v>635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4458</v>
      </c>
      <c r="H66" s="119">
        <v>4443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1669</v>
      </c>
      <c r="H67" s="119">
        <v>1448</v>
      </c>
    </row>
    <row r="68" spans="1:8" ht="15">
      <c r="A68" s="66" t="s">
        <v>206</v>
      </c>
      <c r="B68" s="68" t="s">
        <v>207</v>
      </c>
      <c r="C68" s="119">
        <v>1231</v>
      </c>
      <c r="D68" s="119">
        <v>603</v>
      </c>
      <c r="E68" s="66" t="s">
        <v>212</v>
      </c>
      <c r="F68" s="69" t="s">
        <v>213</v>
      </c>
      <c r="G68" s="119">
        <v>3134</v>
      </c>
      <c r="H68" s="119">
        <v>1723</v>
      </c>
    </row>
    <row r="69" spans="1:8" ht="15">
      <c r="A69" s="66" t="s">
        <v>210</v>
      </c>
      <c r="B69" s="68" t="s">
        <v>211</v>
      </c>
      <c r="C69" s="119">
        <v>25157</v>
      </c>
      <c r="D69" s="119">
        <f>21417+901</f>
        <v>22318</v>
      </c>
      <c r="E69" s="123" t="s">
        <v>79</v>
      </c>
      <c r="F69" s="69" t="s">
        <v>216</v>
      </c>
      <c r="G69" s="119">
        <v>9508</v>
      </c>
      <c r="H69" s="119">
        <v>19759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48250</v>
      </c>
      <c r="H71" s="336">
        <f>H59+H60+H61+H69+H70</f>
        <v>54606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481</v>
      </c>
      <c r="D73" s="119">
        <v>463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3375</v>
      </c>
      <c r="D75" s="119">
        <v>3287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30244</v>
      </c>
      <c r="D76" s="336">
        <f>SUM(D68:D75)</f>
        <v>26671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119</v>
      </c>
      <c r="H77" s="247">
        <v>320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48369</v>
      </c>
      <c r="H79" s="338">
        <f>H71+H73+H75+H77</f>
        <v>54926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212</v>
      </c>
      <c r="D88" s="119">
        <v>109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16687</v>
      </c>
      <c r="D89" s="119">
        <v>14980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16899</v>
      </c>
      <c r="D92" s="336">
        <f>SUM(D88:D91)</f>
        <v>15089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47703</v>
      </c>
      <c r="D94" s="340">
        <f>D65+D76+D85+D92+D93</f>
        <v>42395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171200</v>
      </c>
      <c r="D95" s="342">
        <f>D94+D56</f>
        <v>159043</v>
      </c>
      <c r="E95" s="150" t="s">
        <v>607</v>
      </c>
      <c r="F95" s="257" t="s">
        <v>268</v>
      </c>
      <c r="G95" s="341">
        <f>G37+G40+G56+G79</f>
        <v>171200</v>
      </c>
      <c r="H95" s="342">
        <f>H37+H40+H56+H79</f>
        <v>159043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43885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6" sqref="C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9503</v>
      </c>
      <c r="D12" s="237">
        <v>9101</v>
      </c>
      <c r="E12" s="116" t="s">
        <v>277</v>
      </c>
      <c r="F12" s="161" t="s">
        <v>278</v>
      </c>
      <c r="G12" s="237"/>
      <c r="H12" s="237"/>
    </row>
    <row r="13" spans="1:8" ht="15">
      <c r="A13" s="116" t="s">
        <v>279</v>
      </c>
      <c r="B13" s="112" t="s">
        <v>280</v>
      </c>
      <c r="C13" s="237">
        <v>120149</v>
      </c>
      <c r="D13" s="237">
        <v>101391</v>
      </c>
      <c r="E13" s="116" t="s">
        <v>281</v>
      </c>
      <c r="F13" s="161" t="s">
        <v>282</v>
      </c>
      <c r="G13" s="237"/>
      <c r="H13" s="237"/>
    </row>
    <row r="14" spans="1:8" ht="15">
      <c r="A14" s="116" t="s">
        <v>283</v>
      </c>
      <c r="B14" s="112" t="s">
        <v>284</v>
      </c>
      <c r="C14" s="237">
        <v>21653</v>
      </c>
      <c r="D14" s="237">
        <v>17533</v>
      </c>
      <c r="E14" s="166" t="s">
        <v>285</v>
      </c>
      <c r="F14" s="161" t="s">
        <v>286</v>
      </c>
      <c r="G14" s="237">
        <v>218526</v>
      </c>
      <c r="H14" s="237">
        <v>177129</v>
      </c>
    </row>
    <row r="15" spans="1:8" ht="15">
      <c r="A15" s="116" t="s">
        <v>287</v>
      </c>
      <c r="B15" s="112" t="s">
        <v>288</v>
      </c>
      <c r="C15" s="237">
        <v>38453</v>
      </c>
      <c r="D15" s="237">
        <v>30795</v>
      </c>
      <c r="E15" s="166" t="s">
        <v>79</v>
      </c>
      <c r="F15" s="161" t="s">
        <v>289</v>
      </c>
      <c r="G15" s="237">
        <v>11467</v>
      </c>
      <c r="H15" s="237">
        <v>6581</v>
      </c>
    </row>
    <row r="16" spans="1:8" ht="15.75">
      <c r="A16" s="116" t="s">
        <v>290</v>
      </c>
      <c r="B16" s="112" t="s">
        <v>291</v>
      </c>
      <c r="C16" s="237">
        <v>9154</v>
      </c>
      <c r="D16" s="237">
        <v>7605</v>
      </c>
      <c r="E16" s="157" t="s">
        <v>52</v>
      </c>
      <c r="F16" s="185" t="s">
        <v>292</v>
      </c>
      <c r="G16" s="366">
        <f>SUM(G12:G15)</f>
        <v>229993</v>
      </c>
      <c r="H16" s="367">
        <f>SUM(H12:H15)</f>
        <v>183710</v>
      </c>
    </row>
    <row r="17" spans="1:8" ht="30.75">
      <c r="A17" s="116" t="s">
        <v>293</v>
      </c>
      <c r="B17" s="112" t="s">
        <v>294</v>
      </c>
      <c r="C17" s="237">
        <v>0</v>
      </c>
      <c r="D17" s="2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/>
      <c r="E18" s="155" t="s">
        <v>297</v>
      </c>
      <c r="F18" s="159" t="s">
        <v>298</v>
      </c>
      <c r="G18" s="377"/>
      <c r="H18" s="377"/>
    </row>
    <row r="19" spans="1:8" ht="15">
      <c r="A19" s="116" t="s">
        <v>299</v>
      </c>
      <c r="B19" s="112" t="s">
        <v>300</v>
      </c>
      <c r="C19" s="237">
        <v>4208</v>
      </c>
      <c r="D19" s="237">
        <v>4172</v>
      </c>
      <c r="E19" s="116" t="s">
        <v>301</v>
      </c>
      <c r="F19" s="158" t="s">
        <v>302</v>
      </c>
      <c r="G19" s="237"/>
      <c r="H19" s="237"/>
    </row>
    <row r="20" spans="1:8" ht="15.75">
      <c r="A20" s="156" t="s">
        <v>303</v>
      </c>
      <c r="B20" s="112" t="s">
        <v>304</v>
      </c>
      <c r="C20" s="237">
        <v>0</v>
      </c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203120</v>
      </c>
      <c r="D22" s="367">
        <f>SUM(D12:D18)+D19</f>
        <v>170597</v>
      </c>
      <c r="E22" s="116" t="s">
        <v>309</v>
      </c>
      <c r="F22" s="158" t="s">
        <v>310</v>
      </c>
      <c r="G22" s="237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3075</v>
      </c>
      <c r="D25" s="237">
        <v>1775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43</v>
      </c>
      <c r="D28" s="237">
        <v>20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3118</v>
      </c>
      <c r="D29" s="367">
        <f>SUM(D25:D28)</f>
        <v>1795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206238</v>
      </c>
      <c r="D31" s="373">
        <f>D29+D22</f>
        <v>172392</v>
      </c>
      <c r="E31" s="172" t="s">
        <v>521</v>
      </c>
      <c r="F31" s="187" t="s">
        <v>331</v>
      </c>
      <c r="G31" s="174">
        <f>G16+G18+G27</f>
        <v>229993</v>
      </c>
      <c r="H31" s="175">
        <f>H16+H18+H27</f>
        <v>183710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23755</v>
      </c>
      <c r="D33" s="165">
        <f>IF((H31-D31)&gt;0,H31-D31,0)</f>
        <v>11318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206238</v>
      </c>
      <c r="D36" s="375">
        <f>D31-D34+D35</f>
        <v>172392</v>
      </c>
      <c r="E36" s="183" t="s">
        <v>346</v>
      </c>
      <c r="F36" s="177" t="s">
        <v>347</v>
      </c>
      <c r="G36" s="188">
        <f>G35-G34+G31</f>
        <v>229993</v>
      </c>
      <c r="H36" s="189">
        <f>H35-H34+H31</f>
        <v>183710</v>
      </c>
    </row>
    <row r="37" spans="1:8" ht="15.75">
      <c r="A37" s="182" t="s">
        <v>348</v>
      </c>
      <c r="B37" s="152" t="s">
        <v>349</v>
      </c>
      <c r="C37" s="372">
        <f>IF((G36-C36)&gt;0,G36-C36,0)</f>
        <v>23755</v>
      </c>
      <c r="D37" s="373">
        <f>IF((H36-D36)&gt;0,H36-D36,0)</f>
        <v>11318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2818</v>
      </c>
      <c r="D38" s="367">
        <f>D39+D40+D41</f>
        <v>1292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2818</v>
      </c>
      <c r="D39" s="237">
        <v>1292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20937</v>
      </c>
      <c r="D42" s="165">
        <f>+IF((H36-D36-D38)&gt;0,H36-D36-D38,0)</f>
        <v>10026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20937</v>
      </c>
      <c r="D44" s="189">
        <f>IF(H42=0,IF(D42-D43&gt;0,D42-D43+H43,0),IF(H42-H43&lt;0,H43-H42+D42,0))</f>
        <v>10026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229993</v>
      </c>
      <c r="D45" s="369">
        <f>D36+D38+D42</f>
        <v>183710</v>
      </c>
      <c r="E45" s="191" t="s">
        <v>373</v>
      </c>
      <c r="F45" s="193" t="s">
        <v>374</v>
      </c>
      <c r="G45" s="368">
        <f>G42+G36</f>
        <v>229993</v>
      </c>
      <c r="H45" s="369">
        <f>H42+H36</f>
        <v>183710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43885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2" sqref="C1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260713</v>
      </c>
      <c r="D11" s="453">
        <v>199133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-162649</v>
      </c>
      <c r="D12" s="453">
        <v>-125100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-45280</v>
      </c>
      <c r="D14" s="453">
        <v>-34890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-11668</v>
      </c>
      <c r="D15" s="453">
        <v>-11305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-2288</v>
      </c>
      <c r="D16" s="453">
        <v>-1404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-11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f>-67-56</f>
        <v>-123</v>
      </c>
      <c r="D19" s="453">
        <v>-144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2018</v>
      </c>
      <c r="D20" s="453">
        <v>2890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40723</v>
      </c>
      <c r="D21" s="396">
        <f>SUM(D11:D20)</f>
        <v>29169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-5040</v>
      </c>
      <c r="D23" s="453">
        <v>-3580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1323</v>
      </c>
      <c r="D24" s="453">
        <v>570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-8263</v>
      </c>
      <c r="D28" s="119">
        <v>-715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57</v>
      </c>
      <c r="D32" s="119">
        <v>89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-11923</v>
      </c>
      <c r="D33" s="396">
        <f>SUM(D23:D32)</f>
        <v>-3636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453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453"/>
      <c r="E37" s="99"/>
      <c r="F37" s="99"/>
    </row>
    <row r="38" spans="1:6" ht="15">
      <c r="A38" s="198" t="s">
        <v>429</v>
      </c>
      <c r="B38" s="100" t="s">
        <v>430</v>
      </c>
      <c r="C38" s="119">
        <v>-3544</v>
      </c>
      <c r="D38" s="453">
        <v>-3304</v>
      </c>
      <c r="E38" s="99"/>
      <c r="F38" s="99"/>
    </row>
    <row r="39" spans="1:6" ht="15">
      <c r="A39" s="198" t="s">
        <v>431</v>
      </c>
      <c r="B39" s="100" t="s">
        <v>432</v>
      </c>
      <c r="C39" s="119">
        <v>-15578</v>
      </c>
      <c r="D39" s="453">
        <v>-12931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-339</v>
      </c>
      <c r="D40" s="453">
        <v>-419</v>
      </c>
      <c r="E40" s="99"/>
      <c r="F40" s="99"/>
    </row>
    <row r="41" spans="1:6" ht="15">
      <c r="A41" s="198" t="s">
        <v>435</v>
      </c>
      <c r="B41" s="100" t="s">
        <v>436</v>
      </c>
      <c r="C41" s="119">
        <v>-7529</v>
      </c>
      <c r="D41" s="453">
        <v>-6453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-26990</v>
      </c>
      <c r="D43" s="398">
        <f>SUM(D35:D42)</f>
        <v>-23107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1810</v>
      </c>
      <c r="D44" s="228">
        <f>D43+D33+D21</f>
        <v>2426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15089</v>
      </c>
      <c r="D45" s="230">
        <v>12663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16899</v>
      </c>
      <c r="D46" s="232">
        <f>D45+D44</f>
        <v>15089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43885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2" sqref="I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-776</v>
      </c>
      <c r="I13" s="322">
        <f>'1-Баланс'!H29+'1-Баланс'!H32</f>
        <v>24090</v>
      </c>
      <c r="J13" s="322">
        <f>'1-Баланс'!H30+'1-Баланс'!H33</f>
        <v>0</v>
      </c>
      <c r="K13" s="323"/>
      <c r="L13" s="322">
        <f>SUM(C13:K13)</f>
        <v>48795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-776</v>
      </c>
      <c r="I17" s="390">
        <f t="shared" si="2"/>
        <v>24090</v>
      </c>
      <c r="J17" s="390">
        <f t="shared" si="2"/>
        <v>0</v>
      </c>
      <c r="K17" s="390">
        <f t="shared" si="2"/>
        <v>0</v>
      </c>
      <c r="L17" s="322">
        <f t="shared" si="1"/>
        <v>48795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20937</v>
      </c>
      <c r="J18" s="322">
        <f>+'1-Баланс'!G33</f>
        <v>0</v>
      </c>
      <c r="K18" s="323"/>
      <c r="L18" s="322">
        <f t="shared" si="1"/>
        <v>20937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-7529</v>
      </c>
      <c r="J19" s="90">
        <f>J20+J21</f>
        <v>0</v>
      </c>
      <c r="K19" s="90">
        <f t="shared" si="3"/>
        <v>0</v>
      </c>
      <c r="L19" s="322">
        <f t="shared" si="1"/>
        <v>-7529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-7529</v>
      </c>
      <c r="J20" s="237"/>
      <c r="K20" s="237"/>
      <c r="L20" s="322">
        <f>SUM(C20:K20)</f>
        <v>-7529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-122</v>
      </c>
      <c r="I30" s="237"/>
      <c r="J30" s="237"/>
      <c r="K30" s="237"/>
      <c r="L30" s="322">
        <f t="shared" si="1"/>
        <v>-122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-898</v>
      </c>
      <c r="I31" s="390">
        <f t="shared" si="6"/>
        <v>37498</v>
      </c>
      <c r="J31" s="390">
        <f t="shared" si="6"/>
        <v>0</v>
      </c>
      <c r="K31" s="390">
        <f t="shared" si="6"/>
        <v>0</v>
      </c>
      <c r="L31" s="322">
        <f t="shared" si="1"/>
        <v>62081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-898</v>
      </c>
      <c r="I34" s="325">
        <f t="shared" si="7"/>
        <v>37498</v>
      </c>
      <c r="J34" s="325">
        <f t="shared" si="7"/>
        <v>0</v>
      </c>
      <c r="K34" s="325">
        <f t="shared" si="7"/>
        <v>0</v>
      </c>
      <c r="L34" s="388">
        <f t="shared" si="1"/>
        <v>62081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43885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01.01.2019 г. до 31.12.2019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171200</v>
      </c>
      <c r="D6" s="412">
        <f aca="true" t="shared" si="0" ref="D6:D15">C6-E6</f>
        <v>0</v>
      </c>
      <c r="E6" s="411">
        <f>'1-Баланс'!G95</f>
        <v>171200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62081</v>
      </c>
      <c r="D7" s="412">
        <f t="shared" si="0"/>
        <v>56703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20937</v>
      </c>
      <c r="D8" s="412">
        <f t="shared" si="0"/>
        <v>0</v>
      </c>
      <c r="E8" s="411">
        <f>ABS('2-Отчет за доходите'!C44)-ABS('2-Отчет за доходите'!G44)</f>
        <v>20937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15089</v>
      </c>
      <c r="D9" s="412">
        <f t="shared" si="0"/>
        <v>0</v>
      </c>
      <c r="E9" s="411">
        <f>'3-Отчет за паричния поток'!C45</f>
        <v>15089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16899</v>
      </c>
      <c r="D10" s="412">
        <f t="shared" si="0"/>
        <v>0</v>
      </c>
      <c r="E10" s="411">
        <f>'3-Отчет за паричния поток'!C46</f>
        <v>16899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62081</v>
      </c>
      <c r="D11" s="412">
        <f t="shared" si="0"/>
        <v>0</v>
      </c>
      <c r="E11" s="411">
        <f>'4-Отчет за собствения капитал'!L34</f>
        <v>62081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0.09103320535842395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0.3372529437347981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0.19187309267863525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0.12229556074766355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1.1151824591006507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0.9862308503380264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0.9746531869585892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0.3493766668734107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0.3493766668734107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1.8743571981581844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1.3434170560747662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0.4945819866320391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1.757687537249722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0.6373773364485982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26830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0.4321773167313671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0.2108020678890227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2.250665181610049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45874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4985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21578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9379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81816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14921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6604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18804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40329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808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808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544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123497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560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560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1231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25157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481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3375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30244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212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16687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16899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47703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171200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-360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-898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19205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16561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16561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20937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37498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62081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47929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10475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58404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178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2168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60750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16566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22176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643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12272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4458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1669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3134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9508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48250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119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48369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171200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9503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120149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21653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38453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9154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4208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203120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3075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43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3118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206238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23755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206238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23755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2818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2818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20937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20937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229993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218526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11467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229993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229993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229993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229993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260713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-162649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-45280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-11668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-2288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-123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2018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40723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-5040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1323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-8263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57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-11923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-3544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-15578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-339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-7529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-26990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1810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15089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16899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-776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-776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-122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-898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-898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24090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24090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20937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-7529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-7529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37498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37498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48795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48795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20937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-7529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-7529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-122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62081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62081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2020-02-24T10:33:16Z</cp:lastPrinted>
  <dcterms:created xsi:type="dcterms:W3CDTF">2006-09-16T00:00:00Z</dcterms:created>
  <dcterms:modified xsi:type="dcterms:W3CDTF">2020-02-24T16:26:53Z</dcterms:modified>
  <cp:category/>
  <cp:version/>
  <cp:contentType/>
  <cp:contentStatus/>
</cp:coreProperties>
</file>