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<sst xmlns="http://schemas.openxmlformats.org/spreadsheetml/2006/main" count="1997" uniqueCount="695">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</sst>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43190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43214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43214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H65" sqref="H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2463</v>
      </c>
      <c r="D14" s="138">
        <v>2552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14056</v>
      </c>
      <c r="D16" s="138">
        <v>15210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8345</v>
      </c>
      <c r="D19" s="138">
        <v>8360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24864</v>
      </c>
      <c r="D20" s="377">
        <f>SUM(D12:D19)</f>
        <v>26122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2439</v>
      </c>
      <c r="D25" s="137">
        <v>2603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2439</v>
      </c>
      <c r="D28" s="377">
        <f>SUM(D24:D27)</f>
        <v>2603</v>
      </c>
      <c r="E28" s="143" t="s">
        <v>84</v>
      </c>
      <c r="F28" s="80" t="s">
        <v>85</v>
      </c>
      <c r="G28" s="374">
        <f>SUM(G29:G31)</f>
        <v>23802</v>
      </c>
      <c r="H28" s="375">
        <f>SUM(H29:H31)</f>
        <v>15452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23802</v>
      </c>
      <c r="H29" s="138">
        <v>15452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2409</v>
      </c>
      <c r="H32" s="138">
        <v>8350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26211</v>
      </c>
      <c r="H34" s="377">
        <f>H28+H32+H33</f>
        <v>23802</v>
      </c>
    </row>
    <row r="35" spans="1:8" ht="15.75">
      <c r="A35" s="76" t="s">
        <v>106</v>
      </c>
      <c r="B35" s="81" t="s">
        <v>107</v>
      </c>
      <c r="C35" s="374">
        <f>SUM(C36:C39)</f>
        <v>26447</v>
      </c>
      <c r="D35" s="375">
        <f>SUM(D36:D39)</f>
        <v>26447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26447</v>
      </c>
      <c r="D36" s="138">
        <v>26447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51692</v>
      </c>
      <c r="H37" s="379">
        <f>H26+H18+H34</f>
        <v>49283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11828</v>
      </c>
      <c r="H45" s="137">
        <v>13531</v>
      </c>
    </row>
    <row r="46" spans="1:13" ht="15.75">
      <c r="A46" s="264" t="s">
        <v>137</v>
      </c>
      <c r="B46" s="83" t="s">
        <v>138</v>
      </c>
      <c r="C46" s="376">
        <f>C35+C40+C45</f>
        <v>26447</v>
      </c>
      <c r="D46" s="377">
        <f>D35+D40+D45</f>
        <v>26447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5867</v>
      </c>
      <c r="D49" s="138">
        <v>5867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11828</v>
      </c>
      <c r="H50" s="375">
        <f>SUM(H44:H49)</f>
        <v>13531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5867</v>
      </c>
      <c r="D52" s="377">
        <f>SUM(D48:D51)</f>
        <v>5867</v>
      </c>
      <c r="E52" s="142" t="s">
        <v>158</v>
      </c>
      <c r="F52" s="82" t="s">
        <v>159</v>
      </c>
      <c r="G52" s="138">
        <v>157</v>
      </c>
      <c r="H52" s="137">
        <v>157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263</v>
      </c>
      <c r="D55" s="270">
        <v>263</v>
      </c>
      <c r="E55" s="76" t="s">
        <v>168</v>
      </c>
      <c r="F55" s="82" t="s">
        <v>169</v>
      </c>
      <c r="G55" s="138">
        <v>359</v>
      </c>
      <c r="H55" s="137">
        <v>439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59880</v>
      </c>
      <c r="D56" s="381">
        <f>D20+D21+D22+D28+D33+D46+D52+D54+D55</f>
        <v>61302</v>
      </c>
      <c r="E56" s="87" t="s">
        <v>557</v>
      </c>
      <c r="F56" s="86" t="s">
        <v>172</v>
      </c>
      <c r="G56" s="378">
        <f>G50+G52+G53+G54+G55</f>
        <v>12344</v>
      </c>
      <c r="H56" s="379">
        <f>H50+H52+H53+H54+H55</f>
        <v>14127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251</v>
      </c>
      <c r="D59" s="137">
        <v>261</v>
      </c>
      <c r="E59" s="142" t="s">
        <v>180</v>
      </c>
      <c r="F59" s="277" t="s">
        <v>181</v>
      </c>
      <c r="G59" s="138">
        <v>8182</v>
      </c>
      <c r="H59" s="137">
        <v>8501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10252</v>
      </c>
      <c r="H61" s="375">
        <f>SUM(H62:H68)</f>
        <v>9966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1345+110</f>
        <v>1455</v>
      </c>
      <c r="H62" s="138">
        <v>1731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2735+6+2238-1345-110-1</f>
        <v>3523</v>
      </c>
      <c r="H64" s="138">
        <v>3013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251</v>
      </c>
      <c r="D65" s="377">
        <f>SUM(D59:D64)</f>
        <v>261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2961</v>
      </c>
      <c r="H66" s="138">
        <v>2937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767</v>
      </c>
      <c r="H67" s="138">
        <v>723</v>
      </c>
    </row>
    <row r="68" spans="1:8" ht="15.75">
      <c r="A68" s="76" t="s">
        <v>206</v>
      </c>
      <c r="B68" s="78" t="s">
        <v>207</v>
      </c>
      <c r="C68" s="138">
        <v>3593</v>
      </c>
      <c r="D68" s="137">
        <v>3134</v>
      </c>
      <c r="E68" s="76" t="s">
        <v>212</v>
      </c>
      <c r="F68" s="80" t="s">
        <v>213</v>
      </c>
      <c r="G68" s="138">
        <v>1546</v>
      </c>
      <c r="H68" s="138">
        <v>1562</v>
      </c>
    </row>
    <row r="69" spans="1:8" ht="15.75">
      <c r="A69" s="76" t="s">
        <v>210</v>
      </c>
      <c r="B69" s="78" t="s">
        <v>211</v>
      </c>
      <c r="C69" s="138">
        <v>13769</v>
      </c>
      <c r="D69" s="137">
        <v>12126</v>
      </c>
      <c r="E69" s="142" t="s">
        <v>79</v>
      </c>
      <c r="F69" s="80" t="s">
        <v>216</v>
      </c>
      <c r="G69" s="138">
        <v>2541</v>
      </c>
      <c r="H69" s="138">
        <v>5764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20975</v>
      </c>
      <c r="H71" s="377">
        <f>H59+H60+H61+H69+H70</f>
        <v>24231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905+372+216+937+590-250</f>
        <v>2770</v>
      </c>
      <c r="D75" s="137">
        <v>3845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20132</v>
      </c>
      <c r="D76" s="377">
        <f>SUM(D68:D75)</f>
        <v>19105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320</v>
      </c>
      <c r="H77" s="270">
        <v>320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21295</v>
      </c>
      <c r="H79" s="379">
        <f>H71+H73+H75+H77</f>
        <v>24551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288</v>
      </c>
      <c r="D88" s="137">
        <v>152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4780</v>
      </c>
      <c r="D89" s="137">
        <v>7141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5068</v>
      </c>
      <c r="D92" s="377">
        <f>SUM(D88:D91)</f>
        <v>7293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25451</v>
      </c>
      <c r="D94" s="381">
        <f>D65+D76+D85+D92+D93</f>
        <v>26659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85331</v>
      </c>
      <c r="D95" s="383">
        <f>D94+D56</f>
        <v>87961</v>
      </c>
      <c r="E95" s="169" t="s">
        <v>635</v>
      </c>
      <c r="F95" s="280" t="s">
        <v>268</v>
      </c>
      <c r="G95" s="382">
        <f>G37+G40+G56+G79</f>
        <v>85331</v>
      </c>
      <c r="H95" s="383">
        <f>H37+H40+H56+H79</f>
        <v>87961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43214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7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1461</v>
      </c>
      <c r="D12" s="256">
        <v>1490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14455</v>
      </c>
      <c r="D13" s="256">
        <v>13314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2073</v>
      </c>
      <c r="D14" s="256">
        <v>1942</v>
      </c>
      <c r="E14" s="185" t="s">
        <v>285</v>
      </c>
      <c r="F14" s="180" t="s">
        <v>286</v>
      </c>
      <c r="G14" s="256">
        <v>26278</v>
      </c>
      <c r="H14" s="256">
        <v>23758</v>
      </c>
    </row>
    <row r="15" spans="1:8" ht="15.75">
      <c r="A15" s="135" t="s">
        <v>287</v>
      </c>
      <c r="B15" s="131" t="s">
        <v>288</v>
      </c>
      <c r="C15" s="256">
        <v>5472</v>
      </c>
      <c r="D15" s="256">
        <v>5105</v>
      </c>
      <c r="E15" s="185" t="s">
        <v>79</v>
      </c>
      <c r="F15" s="180" t="s">
        <v>289</v>
      </c>
      <c r="G15" s="256">
        <v>1040</v>
      </c>
      <c r="H15" s="256">
        <v>938</v>
      </c>
    </row>
    <row r="16" spans="1:8" ht="15.75">
      <c r="A16" s="135" t="s">
        <v>290</v>
      </c>
      <c r="B16" s="131" t="s">
        <v>291</v>
      </c>
      <c r="C16" s="256">
        <v>933</v>
      </c>
      <c r="D16" s="256">
        <v>846</v>
      </c>
      <c r="E16" s="176" t="s">
        <v>52</v>
      </c>
      <c r="F16" s="204" t="s">
        <v>292</v>
      </c>
      <c r="G16" s="407">
        <f>SUM(G12:G15)</f>
        <v>27318</v>
      </c>
      <c r="H16" s="408">
        <f>SUM(H12:H15)</f>
        <v>24696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80</v>
      </c>
      <c r="H18" s="419">
        <v>76</v>
      </c>
    </row>
    <row r="19" spans="1:8" ht="15.75">
      <c r="A19" s="135" t="s">
        <v>299</v>
      </c>
      <c r="B19" s="131" t="s">
        <v>300</v>
      </c>
      <c r="C19" s="256">
        <v>301</v>
      </c>
      <c r="D19" s="256">
        <v>760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24695</v>
      </c>
      <c r="D22" s="408">
        <f>SUM(D12:D18)+D19</f>
        <v>23457</v>
      </c>
      <c r="E22" s="135" t="s">
        <v>309</v>
      </c>
      <c r="F22" s="177" t="s">
        <v>310</v>
      </c>
      <c r="G22" s="256">
        <v>126</v>
      </c>
      <c r="H22" s="256">
        <v>108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130</v>
      </c>
      <c r="D25" s="256">
        <v>129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22</v>
      </c>
      <c r="D27" s="256">
        <v>22</v>
      </c>
      <c r="E27" s="176" t="s">
        <v>104</v>
      </c>
      <c r="F27" s="178" t="s">
        <v>326</v>
      </c>
      <c r="G27" s="407">
        <f>SUM(G22:G26)</f>
        <v>126</v>
      </c>
      <c r="H27" s="408">
        <f>SUM(H22:H26)</f>
        <v>108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152</v>
      </c>
      <c r="D29" s="408">
        <f>SUM(D25:D28)</f>
        <v>151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24847</v>
      </c>
      <c r="D31" s="414">
        <f>D29+D22</f>
        <v>23608</v>
      </c>
      <c r="E31" s="191" t="s">
        <v>548</v>
      </c>
      <c r="F31" s="206" t="s">
        <v>331</v>
      </c>
      <c r="G31" s="193">
        <f>G16+G18+G27</f>
        <v>27524</v>
      </c>
      <c r="H31" s="194">
        <f>H16+H18+H27</f>
        <v>24880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2677</v>
      </c>
      <c r="D33" s="184">
        <f>IF((H31-D31)&gt;0,H31-D31,0)</f>
        <v>1272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24847</v>
      </c>
      <c r="D36" s="416">
        <f>D31-D34+D35</f>
        <v>23608</v>
      </c>
      <c r="E36" s="202" t="s">
        <v>346</v>
      </c>
      <c r="F36" s="196" t="s">
        <v>347</v>
      </c>
      <c r="G36" s="207">
        <f>G35-G34+G31</f>
        <v>27524</v>
      </c>
      <c r="H36" s="208">
        <f>H35-H34+H31</f>
        <v>24880</v>
      </c>
    </row>
    <row r="37" spans="1:8" ht="15.75">
      <c r="A37" s="201" t="s">
        <v>348</v>
      </c>
      <c r="B37" s="171" t="s">
        <v>349</v>
      </c>
      <c r="C37" s="413">
        <f>IF((G36-C36)&gt;0,G36-C36,0)</f>
        <v>2677</v>
      </c>
      <c r="D37" s="414">
        <f>IF((H36-D36)&gt;0,H36-D36,0)</f>
        <v>1272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268</v>
      </c>
      <c r="D38" s="408">
        <f>D39+D40+D41</f>
        <v>127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268</v>
      </c>
      <c r="D39" s="256">
        <v>127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2409</v>
      </c>
      <c r="D42" s="184">
        <f>+IF((H36-D36-D38)&gt;0,H36-D36-D38,0)</f>
        <v>1145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2409</v>
      </c>
      <c r="D44" s="208">
        <f>IF(H42=0,IF(D42-D43&gt;0,D42-D43+H43,0),IF(H42-H43&lt;0,H43-H42+D42,0))</f>
        <v>1145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27524</v>
      </c>
      <c r="D45" s="410">
        <f>D36+D38+D42</f>
        <v>24880</v>
      </c>
      <c r="E45" s="210" t="s">
        <v>373</v>
      </c>
      <c r="F45" s="212" t="s">
        <v>374</v>
      </c>
      <c r="G45" s="409">
        <f>G42+G36</f>
        <v>27524</v>
      </c>
      <c r="H45" s="410">
        <f>H42+H36</f>
        <v>24880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43214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20" sqref="C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32009+421+27+19+375-19</f>
        <v>32832</v>
      </c>
      <c r="D11" s="138">
        <f>29780+5096-12</f>
        <v>34864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-20422-53-174-221-170+287</f>
        <v>-20753</v>
      </c>
      <c r="D12" s="138">
        <v>-24228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-4260-455-1546</f>
        <v>-6261</v>
      </c>
      <c r="D14" s="138">
        <v>-5840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-2475</v>
      </c>
      <c r="D15" s="138">
        <v>-2216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-20</v>
      </c>
      <c r="D19" s="138">
        <v>-6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-2456</v>
      </c>
      <c r="D20" s="138">
        <v>-350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867</v>
      </c>
      <c r="D21" s="438">
        <f>SUM(D11:D20)</f>
        <v>2224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-287</v>
      </c>
      <c r="D23" s="138">
        <v>-274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19</v>
      </c>
      <c r="D24" s="138">
        <v>12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-362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-630</v>
      </c>
      <c r="D33" s="438">
        <f>SUM(D23:D32)</f>
        <v>-262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-761</v>
      </c>
      <c r="D38" s="138">
        <v>-473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-1542</v>
      </c>
      <c r="D39" s="138">
        <v>-1365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-159</v>
      </c>
      <c r="D40" s="138">
        <v>-124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-2462</v>
      </c>
      <c r="D43" s="440">
        <f>SUM(D35:D42)</f>
        <v>-1962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-2225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7293</v>
      </c>
      <c r="D45" s="249">
        <v>6011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5068</v>
      </c>
      <c r="D46" s="251">
        <f>D45+D44</f>
        <v>6011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43214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23802</v>
      </c>
      <c r="J13" s="363">
        <f>'1-Баланс'!H30+'1-Баланс'!H33</f>
        <v>0</v>
      </c>
      <c r="K13" s="364"/>
      <c r="L13" s="363">
        <f>SUM(C13:K13)</f>
        <v>49283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23802</v>
      </c>
      <c r="J17" s="432">
        <f t="shared" si="2"/>
        <v>0</v>
      </c>
      <c r="K17" s="432">
        <f t="shared" si="2"/>
        <v>0</v>
      </c>
      <c r="L17" s="363">
        <f t="shared" si="1"/>
        <v>49283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2409</v>
      </c>
      <c r="J18" s="363">
        <f>+'1-Баланс'!G33</f>
        <v>0</v>
      </c>
      <c r="K18" s="364"/>
      <c r="L18" s="363">
        <f t="shared" si="1"/>
        <v>2409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26211</v>
      </c>
      <c r="J31" s="432">
        <f t="shared" si="6"/>
        <v>0</v>
      </c>
      <c r="K31" s="432">
        <f t="shared" si="6"/>
        <v>0</v>
      </c>
      <c r="L31" s="363">
        <f t="shared" si="1"/>
        <v>51692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26211</v>
      </c>
      <c r="J34" s="366">
        <f t="shared" si="7"/>
        <v>0</v>
      </c>
      <c r="K34" s="366">
        <f t="shared" si="7"/>
        <v>0</v>
      </c>
      <c r="L34" s="430">
        <f t="shared" si="1"/>
        <v>51692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43214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9" sqref="E1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8" t="s">
        <v>693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8" t="s">
        <v>694</v>
      </c>
      <c r="B14" s="459"/>
      <c r="C14" s="79">
        <v>17300</v>
      </c>
      <c r="D14" s="79">
        <v>100</v>
      </c>
      <c r="E14" s="79"/>
      <c r="F14" s="260">
        <f t="shared" si="0"/>
        <v>17300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26447</v>
      </c>
      <c r="D27" s="263"/>
      <c r="E27" s="263">
        <f>SUM(E12:E26)</f>
        <v>0</v>
      </c>
      <c r="F27" s="263">
        <f>SUM(F12:F26)</f>
        <v>26447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26447</v>
      </c>
      <c r="D79" s="263"/>
      <c r="E79" s="263">
        <f>E78+E61+E44+E27</f>
        <v>0</v>
      </c>
      <c r="F79" s="263">
        <f>F78+F61+F44+F27</f>
        <v>26447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43214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85331</v>
      </c>
      <c r="D6" s="454">
        <f aca="true" t="shared" si="0" ref="D6:D15">C6-E6</f>
        <v>0</v>
      </c>
      <c r="E6" s="453">
        <f>'1-Баланс'!G95</f>
        <v>85331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51692</v>
      </c>
      <c r="D7" s="454">
        <f t="shared" si="0"/>
        <v>46314</v>
      </c>
      <c r="E7" s="453">
        <f>'1-Баланс'!G18</f>
        <v>5378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2409</v>
      </c>
      <c r="D8" s="454">
        <f t="shared" si="0"/>
        <v>0</v>
      </c>
      <c r="E8" s="453">
        <f>ABS('2-Отчет за доходите'!C44)-ABS('2-Отчет за доходите'!G44)</f>
        <v>2409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7293</v>
      </c>
      <c r="D9" s="454">
        <f t="shared" si="0"/>
        <v>0</v>
      </c>
      <c r="E9" s="453">
        <f>'3-Отчет за паричния поток'!C45</f>
        <v>7293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5068</v>
      </c>
      <c r="D10" s="454">
        <f t="shared" si="0"/>
        <v>0</v>
      </c>
      <c r="E10" s="453">
        <f>'3-Отчет за паричния поток'!C46</f>
        <v>5068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51692</v>
      </c>
      <c r="D11" s="454">
        <f t="shared" si="0"/>
        <v>0</v>
      </c>
      <c r="E11" s="453">
        <f>'4-Отчет за собствения капитал'!L34</f>
        <v>51692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26447</v>
      </c>
      <c r="D12" s="454">
        <f t="shared" si="0"/>
        <v>0</v>
      </c>
      <c r="E12" s="453">
        <f>'Справка 5'!C27+'Справка 5'!C97</f>
        <v>26447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0.08818361519877004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0.04660295596997601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0.07161330598412557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0.028231240697987835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1.1077393649132692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1.1951631838459733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1.1833763794317915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0.2379901385301714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0.2379901385301714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0.9914350003629238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0.3201415663709555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0.19276656880504717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0.650758337847249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0.3942178106432597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2807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0.05430240656194382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0.1772998110739718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6.8932377049180324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2463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14056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8345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24864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2439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2439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26447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26447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26447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5867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5867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263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59880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251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251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3593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13769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2770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20132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288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4780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5068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25451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85331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23802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23802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2409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26211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51692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11828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11828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157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359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12344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8182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10252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1455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3523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2961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767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1546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2541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20975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320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21295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85331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1461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14455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2073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5472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933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301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24695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130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22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152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24847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2677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24847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2677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268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268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2409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2409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27524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26278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1040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27318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80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126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126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27524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27524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27524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32832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-20753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-6261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-2475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-20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-2456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867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-287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19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-362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-630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-761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-1542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-159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-2462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-2225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7293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5068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23802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23802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2409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26211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26211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49283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49283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2409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51692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51692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26447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26447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26447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26447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2018-04-25T13:40:36Z</cp:lastPrinted>
  <dcterms:created xsi:type="dcterms:W3CDTF">2006-09-16T00:00:00Z</dcterms:created>
  <dcterms:modified xsi:type="dcterms:W3CDTF">2018-04-26T13:43:44Z</dcterms:modified>
  <cp:category/>
  <cp:version/>
  <cp:contentType/>
  <cp:contentStatus/>
</cp:coreProperties>
</file>