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peedy\Annual reports\FS Q4 14\"/>
    </mc:Choice>
  </mc:AlternateContent>
  <bookViews>
    <workbookView xWindow="0" yWindow="2565" windowWidth="10800" windowHeight="3630" tabRatio="86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D25" i="6" l="1"/>
  <c r="D94" i="6" l="1"/>
  <c r="D92" i="6"/>
  <c r="D93" i="6"/>
  <c r="D95" i="6"/>
  <c r="D91" i="6"/>
  <c r="D88" i="6"/>
  <c r="D89" i="6"/>
  <c r="D87" i="6"/>
  <c r="D78" i="6"/>
  <c r="D72" i="6"/>
  <c r="C65" i="6"/>
  <c r="D42" i="6"/>
  <c r="D26" i="6"/>
  <c r="D29" i="6"/>
  <c r="D28" i="6"/>
  <c r="C19" i="2" l="1"/>
  <c r="H27" i="1"/>
  <c r="H33" i="1" s="1"/>
  <c r="G27" i="1"/>
  <c r="H21" i="1"/>
  <c r="H25" i="1" s="1"/>
  <c r="G21" i="1"/>
  <c r="G25" i="1" s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E11" i="4"/>
  <c r="E12" i="4"/>
  <c r="E17" i="4"/>
  <c r="E21" i="4"/>
  <c r="L21" i="4" s="1"/>
  <c r="E24" i="4"/>
  <c r="F11" i="4"/>
  <c r="F12" i="4"/>
  <c r="F21" i="4"/>
  <c r="F24" i="4"/>
  <c r="G11" i="4"/>
  <c r="G12" i="4"/>
  <c r="G15" i="4" s="1"/>
  <c r="G17" i="4"/>
  <c r="G21" i="4"/>
  <c r="G24" i="4"/>
  <c r="H12" i="4"/>
  <c r="H15" i="4" s="1"/>
  <c r="H17" i="4"/>
  <c r="H21" i="4"/>
  <c r="H24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K29" i="4" s="1"/>
  <c r="K32" i="4" s="1"/>
  <c r="C12" i="4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R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8" i="5" s="1"/>
  <c r="E32" i="5"/>
  <c r="F17" i="5"/>
  <c r="F25" i="5"/>
  <c r="F27" i="5"/>
  <c r="F38" i="5" s="1"/>
  <c r="F32" i="5"/>
  <c r="G18" i="5"/>
  <c r="J18" i="5" s="1"/>
  <c r="G19" i="5"/>
  <c r="J19" i="5" s="1"/>
  <c r="H17" i="5"/>
  <c r="H25" i="5"/>
  <c r="H27" i="5"/>
  <c r="H32" i="5"/>
  <c r="I17" i="5"/>
  <c r="I25" i="5"/>
  <c r="I27" i="5"/>
  <c r="I38" i="5" s="1"/>
  <c r="I32" i="5"/>
  <c r="K17" i="5"/>
  <c r="K25" i="5"/>
  <c r="K27" i="5"/>
  <c r="K32" i="5"/>
  <c r="L17" i="5"/>
  <c r="L25" i="5"/>
  <c r="L27" i="5"/>
  <c r="L32" i="5"/>
  <c r="M17" i="5"/>
  <c r="M25" i="5"/>
  <c r="M27" i="5"/>
  <c r="M32" i="5"/>
  <c r="M38" i="5"/>
  <c r="N18" i="5"/>
  <c r="Q18" i="5" s="1"/>
  <c r="N19" i="5"/>
  <c r="O17" i="5"/>
  <c r="O25" i="5"/>
  <c r="O27" i="5"/>
  <c r="O38" i="5" s="1"/>
  <c r="O32" i="5"/>
  <c r="P17" i="5"/>
  <c r="P25" i="5"/>
  <c r="P27" i="5"/>
  <c r="P32" i="5"/>
  <c r="Q19" i="5"/>
  <c r="N28" i="5"/>
  <c r="Q28" i="5" s="1"/>
  <c r="G28" i="5"/>
  <c r="J28" i="5" s="1"/>
  <c r="N29" i="5"/>
  <c r="Q29" i="5"/>
  <c r="G29" i="5"/>
  <c r="J29" i="5" s="1"/>
  <c r="N30" i="5"/>
  <c r="Q30" i="5" s="1"/>
  <c r="G30" i="5"/>
  <c r="J30" i="5" s="1"/>
  <c r="N31" i="5"/>
  <c r="Q31" i="5" s="1"/>
  <c r="G31" i="5"/>
  <c r="J31" i="5" s="1"/>
  <c r="N33" i="5"/>
  <c r="Q33" i="5" s="1"/>
  <c r="G33" i="5"/>
  <c r="J33" i="5" s="1"/>
  <c r="N34" i="5"/>
  <c r="Q34" i="5" s="1"/>
  <c r="G34" i="5"/>
  <c r="J34" i="5" s="1"/>
  <c r="R34" i="5" s="1"/>
  <c r="N35" i="5"/>
  <c r="Q35" i="5" s="1"/>
  <c r="G35" i="5"/>
  <c r="J35" i="5" s="1"/>
  <c r="N36" i="5"/>
  <c r="Q36" i="5" s="1"/>
  <c r="G36" i="5"/>
  <c r="J36" i="5" s="1"/>
  <c r="N37" i="5"/>
  <c r="Q37" i="5" s="1"/>
  <c r="G37" i="5"/>
  <c r="J37" i="5" s="1"/>
  <c r="G20" i="5"/>
  <c r="J20" i="5" s="1"/>
  <c r="R20" i="5" s="1"/>
  <c r="G21" i="5"/>
  <c r="J21" i="5" s="1"/>
  <c r="G22" i="5"/>
  <c r="J22" i="5" s="1"/>
  <c r="G23" i="5"/>
  <c r="J23" i="5" s="1"/>
  <c r="G24" i="5"/>
  <c r="J24" i="5" s="1"/>
  <c r="G16" i="5"/>
  <c r="J16" i="5" s="1"/>
  <c r="N20" i="5"/>
  <c r="Q20" i="5" s="1"/>
  <c r="N21" i="5"/>
  <c r="Q21" i="5" s="1"/>
  <c r="N22" i="5"/>
  <c r="Q22" i="5" s="1"/>
  <c r="N23" i="5"/>
  <c r="N24" i="5"/>
  <c r="Q24" i="5" s="1"/>
  <c r="N16" i="5"/>
  <c r="Q16" i="5" s="1"/>
  <c r="Q23" i="5"/>
  <c r="G10" i="5"/>
  <c r="G11" i="5"/>
  <c r="J11" i="5" s="1"/>
  <c r="G12" i="5"/>
  <c r="J12" i="5" s="1"/>
  <c r="G13" i="5"/>
  <c r="J13" i="5" s="1"/>
  <c r="G14" i="5"/>
  <c r="J14" i="5" s="1"/>
  <c r="G9" i="5"/>
  <c r="J9" i="5" s="1"/>
  <c r="J10" i="5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D56" i="6"/>
  <c r="D52" i="6"/>
  <c r="E68" i="6"/>
  <c r="C90" i="6"/>
  <c r="C85" i="6" s="1"/>
  <c r="C71" i="6"/>
  <c r="C75" i="6"/>
  <c r="C80" i="6"/>
  <c r="D16" i="6"/>
  <c r="C16" i="6"/>
  <c r="F103" i="6"/>
  <c r="F104" i="6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1" i="6" s="1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L24" i="4" l="1"/>
  <c r="L17" i="4"/>
  <c r="R21" i="5"/>
  <c r="R30" i="5"/>
  <c r="N32" i="5"/>
  <c r="Q32" i="5" s="1"/>
  <c r="G32" i="5"/>
  <c r="J32" i="5" s="1"/>
  <c r="R32" i="5" s="1"/>
  <c r="F15" i="4"/>
  <c r="F29" i="4" s="1"/>
  <c r="F32" i="4" s="1"/>
  <c r="C43" i="6"/>
  <c r="C44" i="6" s="1"/>
  <c r="F105" i="6"/>
  <c r="R10" i="5"/>
  <c r="R35" i="5"/>
  <c r="G29" i="4"/>
  <c r="G32" i="4" s="1"/>
  <c r="F61" i="8"/>
  <c r="I26" i="7"/>
  <c r="R18" i="5"/>
  <c r="D15" i="4"/>
  <c r="R23" i="5"/>
  <c r="G25" i="5"/>
  <c r="J25" i="5" s="1"/>
  <c r="R28" i="5"/>
  <c r="R12" i="5"/>
  <c r="R14" i="5"/>
  <c r="R11" i="5"/>
  <c r="R24" i="5"/>
  <c r="R22" i="5"/>
  <c r="E90" i="6"/>
  <c r="E85" i="6" s="1"/>
  <c r="G28" i="2"/>
  <c r="G33" i="2" s="1"/>
  <c r="D45" i="1"/>
  <c r="D55" i="1" s="1"/>
  <c r="F78" i="8"/>
  <c r="F114" i="8"/>
  <c r="R36" i="5"/>
  <c r="R33" i="5"/>
  <c r="H29" i="4"/>
  <c r="H32" i="4" s="1"/>
  <c r="D29" i="4"/>
  <c r="D32" i="4" s="1"/>
  <c r="C79" i="8"/>
  <c r="D43" i="6"/>
  <c r="E38" i="6"/>
  <c r="E24" i="6"/>
  <c r="R9" i="5"/>
  <c r="P38" i="5"/>
  <c r="L38" i="5"/>
  <c r="I15" i="4"/>
  <c r="M15" i="4"/>
  <c r="M29" i="4" s="1"/>
  <c r="M32" i="4" s="1"/>
  <c r="F44" i="8"/>
  <c r="F97" i="8"/>
  <c r="C149" i="8"/>
  <c r="R19" i="5"/>
  <c r="H38" i="5"/>
  <c r="H40" i="5" s="1"/>
  <c r="J15" i="4"/>
  <c r="J29" i="4" s="1"/>
  <c r="J32" i="4" s="1"/>
  <c r="E79" i="8"/>
  <c r="I17" i="7"/>
  <c r="D19" i="6"/>
  <c r="C19" i="6"/>
  <c r="N25" i="5"/>
  <c r="Q25" i="5" s="1"/>
  <c r="L12" i="4"/>
  <c r="E15" i="4"/>
  <c r="E29" i="4" s="1"/>
  <c r="E32" i="4" s="1"/>
  <c r="E75" i="6"/>
  <c r="D96" i="6"/>
  <c r="C96" i="6"/>
  <c r="E71" i="6"/>
  <c r="E56" i="6"/>
  <c r="R16" i="5"/>
  <c r="R13" i="5"/>
  <c r="N17" i="5"/>
  <c r="Q17" i="5" s="1"/>
  <c r="D43" i="3"/>
  <c r="D45" i="3" s="1"/>
  <c r="D93" i="1"/>
  <c r="D28" i="2"/>
  <c r="D33" i="2" s="1"/>
  <c r="H28" i="2"/>
  <c r="H33" i="2" s="1"/>
  <c r="H36" i="1"/>
  <c r="H94" i="1" s="1"/>
  <c r="C43" i="3"/>
  <c r="C45" i="3" s="1"/>
  <c r="C45" i="1"/>
  <c r="C55" i="1" s="1"/>
  <c r="C28" i="2"/>
  <c r="C33" i="2" s="1"/>
  <c r="D66" i="6"/>
  <c r="E52" i="6"/>
  <c r="O40" i="5"/>
  <c r="E40" i="5"/>
  <c r="F96" i="6"/>
  <c r="F97" i="6" s="1"/>
  <c r="M40" i="5"/>
  <c r="N27" i="5"/>
  <c r="Q27" i="5" s="1"/>
  <c r="E149" i="8"/>
  <c r="E33" i="6"/>
  <c r="E16" i="6"/>
  <c r="E19" i="6" s="1"/>
  <c r="C66" i="6"/>
  <c r="E66" i="6" s="1"/>
  <c r="E80" i="6"/>
  <c r="R37" i="5"/>
  <c r="R29" i="5"/>
  <c r="L40" i="5"/>
  <c r="I40" i="5"/>
  <c r="D38" i="5"/>
  <c r="G38" i="5" s="1"/>
  <c r="G27" i="5"/>
  <c r="J27" i="5" s="1"/>
  <c r="C93" i="1"/>
  <c r="C15" i="4"/>
  <c r="L11" i="4"/>
  <c r="F131" i="8"/>
  <c r="F148" i="8"/>
  <c r="F27" i="8"/>
  <c r="R31" i="5"/>
  <c r="P40" i="5"/>
  <c r="K38" i="5"/>
  <c r="G17" i="5"/>
  <c r="F40" i="5"/>
  <c r="R15" i="5"/>
  <c r="R25" i="5" l="1"/>
  <c r="L15" i="4"/>
  <c r="N38" i="5"/>
  <c r="Q38" i="5" s="1"/>
  <c r="F149" i="8"/>
  <c r="E43" i="6"/>
  <c r="E44" i="6" s="1"/>
  <c r="D44" i="6"/>
  <c r="D94" i="1"/>
  <c r="F79" i="8"/>
  <c r="J38" i="5"/>
  <c r="R38" i="5" s="1"/>
  <c r="D97" i="6"/>
  <c r="E96" i="6"/>
  <c r="E97" i="6" s="1"/>
  <c r="C97" i="6"/>
  <c r="D40" i="5"/>
  <c r="D30" i="2"/>
  <c r="H30" i="2"/>
  <c r="H34" i="2"/>
  <c r="C29" i="4"/>
  <c r="C32" i="4" s="1"/>
  <c r="C94" i="1"/>
  <c r="G30" i="2"/>
  <c r="C30" i="2"/>
  <c r="C34" i="2"/>
  <c r="C35" i="2" s="1"/>
  <c r="C39" i="2" s="1"/>
  <c r="R27" i="5"/>
  <c r="G40" i="5"/>
  <c r="J17" i="5"/>
  <c r="G34" i="2"/>
  <c r="Q40" i="5"/>
  <c r="K40" i="5"/>
  <c r="D39" i="2"/>
  <c r="D34" i="2"/>
  <c r="N40" i="5"/>
  <c r="C42" i="2" l="1"/>
  <c r="H39" i="2"/>
  <c r="H42" i="2" s="1"/>
  <c r="J40" i="5"/>
  <c r="R17" i="5"/>
  <c r="R40" i="5" s="1"/>
  <c r="D42" i="2"/>
  <c r="G39" i="2"/>
  <c r="G41" i="2" s="1"/>
  <c r="I16" i="4" l="1"/>
  <c r="G33" i="1"/>
  <c r="G36" i="1" s="1"/>
  <c r="G94" i="1" s="1"/>
  <c r="H41" i="2"/>
  <c r="D41" i="2"/>
  <c r="G42" i="2"/>
  <c r="C41" i="2"/>
  <c r="L16" i="4" l="1"/>
  <c r="I29" i="4"/>
  <c r="I32" i="4" l="1"/>
  <c r="L32" i="4" s="1"/>
  <c r="L29" i="4"/>
</calcChain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<sst xmlns="http://schemas.openxmlformats.org/spreadsheetml/2006/main" count="1061" uniqueCount="876">
  <si>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</si>
  <si>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</si>
  <si>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</si>
  <si>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</si>
  <si>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</si>
  <si>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</si>
  <si>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</si>
  <si>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</si>
  <si>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</si>
  <si>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</si>
  <si>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</si>
  <si>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</si>
  <si>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</si>
  <si>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</si>
  <si>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</si>
  <si>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</si>
  <si>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</si>
  <si>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</si>
  <si>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</si>
  <si>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</si>
  <si>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</si>
  <si>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</si>
  <si>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</si>
  <si>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</si>
  <si>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</si>
  <si>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</si>
  <si>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</si>
  <si>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</si>
  <si>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</si>
  <si>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</si>
  <si>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</si>
  <si>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</si>
  <si>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</si>
  <si>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</si>
  <si>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</si>
  <si>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</si>
  <si>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</si>
  <si>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</si>
  <si>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</si>
  <si>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</si>
  <si>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</si>
  <si>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</si>
  <si>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</si>
  <si>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</si>
  <si>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</si>
  <si>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</si>
  <si>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</si>
  <si>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</si>
  <si>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</si>
  <si>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</si>
  <si>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</si>
  <si>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</si>
  <si>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</si>
  <si>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</si>
  <si>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</si>
  <si>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</si>
  <si>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</si>
  <si>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</si>
  <si>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</si>
  <si>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</si>
  <si>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</si>
  <si>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</si>
  <si>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</si>
  <si>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</si>
  <si>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</si>
  <si>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</si>
  <si>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</si>
  <si>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</si>
  <si>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</si>
  <si>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</si>
  <si>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</si>
  <si>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</si>
  <si>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</si>
  <si>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</si>
  <si>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</si>
  <si>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</si>
  <si>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</si>
  <si>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</si>
  <si>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</si>
  <si>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</si>
  <si>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</si>
  <si>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</si>
  <si>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</si>
  <si>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</si>
  <si>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</si>
  <si>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</si>
  <si>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</si>
  <si>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</si>
  <si>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</si>
  <si>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</si>
  <si>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</si>
  <si>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</si>
  <si>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</si>
  <si>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</si>
  <si>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</si>
  <si>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</si>
  <si>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</si>
  <si>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</si>
  <si>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</si>
  <si>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</si>
  <si>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</si>
  <si>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</si>
  <si>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</si>
  <si>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</si>
  <si>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</si>
  <si>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</si>
  <si>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</si>
  <si>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</si>
  <si>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</si>
  <si>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</si>
  <si>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</si>
  <si>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</si>
  <si>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</si>
  <si>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</si>
  <si>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</si>
  <si>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</si>
  <si>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</si>
  <si>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</si>
  <si>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</si>
  <si>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</si>
  <si>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</si>
  <si>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</si>
  <si>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</si>
  <si>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</si>
  <si>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</si>
  <si>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</si>
  <si>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</si>
  <si>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</si>
  <si>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</si>
  <si>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</si>
  <si>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</si>
  <si>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</si>
  <si>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</si>
  <si>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</si>
  <si>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</si>
  <si>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</si>
  <si>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</si>
  <si>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</si>
  <si>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</si>
  <si>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</si>
  <si>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</si>
  <si>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</si>
  <si>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</si>
  <si>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</si>
  <si>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</si>
  <si>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</si>
  <si>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</si>
  <si>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</si>
  <si>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</si>
  <si>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</si>
  <si>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</si>
  <si>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</si>
  <si>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</si>
  <si>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</si>
  <si>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</si>
  <si>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</si>
  <si>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</si>
  <si>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</si>
  <si>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</si>
  <si>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</si>
  <si>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</si>
  <si>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</si>
  <si>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</si>
  <si>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</si>
  <si>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</si>
  <si>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</si>
  <si>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</si>
  <si>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</si>
  <si>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</si>
  <si>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</si>
  <si>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</si>
  <si>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</si>
  <si>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</si>
  <si>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</si>
  <si>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</si>
  <si>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</si>
  <si>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</si>
  <si>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</si>
  <si>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</si>
  <si>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</si>
  <si>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</si>
  <si>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</si>
  <si>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</si>
  <si>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</si>
  <si>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</si>
  <si>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</si>
  <si>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</si>
  <si>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</si>
  <si>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</si>
  <si>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</si>
  <si>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</si>
  <si>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</si>
  <si>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</si>
  <si>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</si>
  <si>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</si>
  <si>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</si>
  <si>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</si>
  <si>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</si>
  <si>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</si>
  <si>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</si>
  <si>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</si>
  <si>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</si>
  <si>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</si>
  <si>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</si>
  <si>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</si>
  <si>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</si>
  <si>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</si>
  <si>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</si>
  <si>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</si>
  <si>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</si>
  <si>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</si>
  <si>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</si>
  <si>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</si>
  <si>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</si>
  <si>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</si>
  <si>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</si>
  <si>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</si>
  <si>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</si>
  <si>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</si>
  <si>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</si>
  <si>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</si>
  <si>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</si>
  <si>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</si>
  <si>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</si>
  <si>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</si>
  <si>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</si>
  <si>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</si>
  <si>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</si>
  <si>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</si>
  <si>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</si>
  <si>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</si>
  <si>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</si>
  <si>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</si>
  <si>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</si>
  <si>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</si>
  <si>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</si>
  <si>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</si>
  <si>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</si>
  <si>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</si>
  <si>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</si>
  <si>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</si>
  <si>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</si>
  <si>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</si>
  <si>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</si>
  <si>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</si>
  <si>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</si>
  <si>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</si>
  <si>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</si>
  <si>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</si>
  <si>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</si>
  <si>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</si>
  <si>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</si>
  <si>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</si>
  <si>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</si>
  <si>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</si>
  <si>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</si>
  <si>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</si>
  <si>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</si>
  <si>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</si>
  <si>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</si>
  <si>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</si>
  <si>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</si>
  <si>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</si>
  <si>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</si>
  <si>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</si>
  <si>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</si>
  <si>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</si>
  <si>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</si>
  <si>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</si>
  <si>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</si>
  <si>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</si>
  <si>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</si>
  <si>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</si>
  <si>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</si>
  <si>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</si>
  <si>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</si>
  <si>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</si>
  <si>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</si>
  <si>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</si>
  <si>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</si>
  <si>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</si>
  <si>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</si>
  <si>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</si>
  <si>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</si>
  <si>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</si>
  <si>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</si>
  <si>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</si>
  <si>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</si>
  <si>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</si>
  <si>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</si>
  <si>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</si>
  <si>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</si>
  <si>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</si>
  <si>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</si>
  <si>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</si>
  <si>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</si>
  <si>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</si>
  <si>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</si>
  <si>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</si>
  <si>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</si>
  <si>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</si>
  <si>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</si>
  <si>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</si>
  <si>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</si>
  <si>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</si>
  <si>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</si>
  <si>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</si>
  <si>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</si>
  <si>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</si>
  <si>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</si>
  <si>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</si>
  <si>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</si>
  <si>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</si>
  <si>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</si>
  <si>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</si>
  <si>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</si>
  <si>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</si>
  <si>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</si>
  <si>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</si>
  <si>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</si>
  <si>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</si>
  <si>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</si>
  <si>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</si>
  <si>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</si>
  <si>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</si>
  <si>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</si>
  <si>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</si>
  <si>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</si>
  <si>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</si>
  <si>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</si>
  <si>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</si>
  <si>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</si>
  <si>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</si>
  <si>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</si>
  <si>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</si>
  <si>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</si>
  <si>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</si>
  <si>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</si>
  <si>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</si>
  <si>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</si>
  <si>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</si>
  <si>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</si>
  <si>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</si>
  <si>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</si>
  <si>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</si>
  <si>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</si>
  <si>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</si>
  <si>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</si>
  <si>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</si>
  <si>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</si>
  <si>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</si>
  <si>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</si>
  <si>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</si>
  <si>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</si>
  <si>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</si>
  <si>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</si>
  <si>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</si>
  <si>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</si>
  <si>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</si>
  <si>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</si>
  <si>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</si>
  <si>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</si>
  <si>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</si>
  <si>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</si>
  <si>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</si>
  <si>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</si>
  <si>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</si>
  <si>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</si>
  <si>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</si>
  <si>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</si>
  <si>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</si>
  <si>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</si>
  <si>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</si>
  <si>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</si>
  <si>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</si>
  <si>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</si>
  <si>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</si>
  <si>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</si>
  <si>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</si>
  <si>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</si>
  <si>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</si>
  <si>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</si>
  <si>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</si>
  <si>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</si>
  <si>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</si>
  <si>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</si>
  <si>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</si>
  <si>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</si>
  <si>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</si>
  <si>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</si>
  <si>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</si>
  <si>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</si>
  <si>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</si>
  <si>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</si>
  <si>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</si>
  <si>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</si>
  <si>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</si>
  <si>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</si>
  <si>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</si>
  <si>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</si>
  <si>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</si>
  <si>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</si>
  <si>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</si>
  <si>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</si>
  <si>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</si>
  <si>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</si>
  <si>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</si>
  <si>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</si>
  <si>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</si>
  <si>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</si>
  <si>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</si>
  <si>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</si>
  <si>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</si>
  <si>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</si>
  <si>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</si>
  <si>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</si>
  <si>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</si>
  <si>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</si>
  <si>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</si>
  <si>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</si>
  <si>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</si>
  <si>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</si>
  <si>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</si>
  <si>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</si>
  <si>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</si>
  <si>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</si>
  <si>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</si>
  <si>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</si>
  <si>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</si>
  <si>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</si>
  <si>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</si>
  <si>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</si>
  <si>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</si>
  <si>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</si>
  <si>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</si>
  <si>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</si>
  <si>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</si>
  <si>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</si>
  <si>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</si>
  <si>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</si>
  <si>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</si>
  <si>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</si>
  <si>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</si>
  <si>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</si>
  <si>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</si>
  <si>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</si>
  <si>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</si>
  <si>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</si>
  <si>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</si>
  <si>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</si>
  <si>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</si>
  <si>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</si>
  <si>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</si>
  <si>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</si>
  <si>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</si>
  <si>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</si>
  <si>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</si>
  <si>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</si>
  <si>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</si>
  <si>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</si>
  <si>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</si>
  <si>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</si>
  <si>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</si>
  <si>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</si>
  <si>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</si>
  <si>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</si>
  <si>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</si>
  <si>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</si>
  <si>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</si>
  <si>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</si>
  <si>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</si>
  <si>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</si>
  <si>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</si>
  <si>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</si>
  <si>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</si>
  <si>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</si>
  <si>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</si>
  <si>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</si>
  <si>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</si>
  <si>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</si>
  <si>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</si>
  <si>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</si>
  <si>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</si>
  <si>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</si>
  <si>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</si>
  <si>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</si>
  <si>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</si>
  <si>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</si>
  <si>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</si>
  <si>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</si>
  <si>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</si>
  <si>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</si>
  <si>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</si>
  <si>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</si>
  <si>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</si>
  <si>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</si>
  <si>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</si>
  <si>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</si>
  <si>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</si>
  <si>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</si>
  <si>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</si>
  <si>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</si>
  <si>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</si>
  <si>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</si>
  <si>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</si>
  <si>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</si>
  <si>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</si>
  <si>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</si>
  <si>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</si>
  <si>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</si>
  <si>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</si>
  <si>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</si>
  <si>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</si>
  <si>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</si>
  <si>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</si>
  <si>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</si>
  <si>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</si>
  <si>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</si>
  <si>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</si>
  <si>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</si>
  <si>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</si>
  <si>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</si>
  <si>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</si>
  <si>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</si>
  <si>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</si>
  <si>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</si>
  <si>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</si>
  <si>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</si>
  <si>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</si>
  <si>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</si>
  <si>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</si>
  <si>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</si>
  <si>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</si>
  <si>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</si>
  <si>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</si>
  <si>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</si>
  <si>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</si>
  <si>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</si>
  <si>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</si>
  <si>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</si>
  <si>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</si>
  <si>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</si>
  <si>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</si>
  <si>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</si>
  <si>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</si>
  <si>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</si>
  <si>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</si>
  <si>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</si>
  <si>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</si>
  <si>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</si>
  <si>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</si>
  <si>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</si>
  <si>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</si>
  <si>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</si>
  <si>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</si>
  <si>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</si>
  <si>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</si>
  <si>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</si>
  <si>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</si>
  <si>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</si>
  <si>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</si>
  <si>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</si>
  <si>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</si>
  <si>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</si>
  <si>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</si>
  <si>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</si>
  <si>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</si>
  <si>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</si>
  <si>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</si>
  <si>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</si>
  <si>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</si>
  <si>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</si>
  <si>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</si>
  <si>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</si>
  <si>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</si>
  <si>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</si>
  <si>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</si>
  <si>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</si>
  <si>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</si>
  <si>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</si>
  <si>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</si>
  <si>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</si>
  <si>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</si>
  <si>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</si>
  <si>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</si>
  <si>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</si>
  <si>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</si>
  <si>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</si>
  <si>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</si>
  <si>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</si>
  <si>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</si>
  <si>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</si>
  <si>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</si>
  <si>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</si>
  <si>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</si>
  <si>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</si>
  <si>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</si>
  <si>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</si>
  <si>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</si>
  <si>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</si>
  <si>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</si>
  <si>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</si>
  <si>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</si>
  <si>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</si>
  <si>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</si>
  <si>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</si>
  <si>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</si>
  <si>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</si>
  <si>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</si>
  <si>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</si>
  <si>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</si>
  <si>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</si>
  <si>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</si>
  <si>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</si>
  <si>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</si>
  <si>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</si>
  <si>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</si>
  <si>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</si>
  <si>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</si>
  <si>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</si>
  <si>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</si>
  <si>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</si>
  <si>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</si>
  <si>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</si>
  <si>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</si>
  <si>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</si>
  <si>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</si>
  <si>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</si>
  <si>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</si>
  <si>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</si>
  <si>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</si>
  <si>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</si>
  <si>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</si>
  <si>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</si>
  <si>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</si>
  <si>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</si>
  <si>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</si>
  <si>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</si>
  <si>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</si>
  <si>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</si>
  <si>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</si>
  <si>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</si>
  <si>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</si>
  <si>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</si>
  <si>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</si>
  <si>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</si>
  <si>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</si>
  <si>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</si>
  <si>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</si>
  <si>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</si>
  <si>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</si>
  <si>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</si>
  <si>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</si>
  <si>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</si>
  <si>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</si>
  <si>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</si>
  <si>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</si>
  <si>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</si>
  <si>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</si>
  <si>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</si>
  <si>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</si>
  <si>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</si>
  <si>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</si>
  <si>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</si>
  <si>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</si>
  <si>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</si>
  <si>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</si>
  <si>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</si>
  <si>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</si>
  <si>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</si>
  <si>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</si>
  <si>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</si>
  <si>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</si>
  <si>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</si>
  <si>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</si>
  <si>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</si>
  <si>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</si>
  <si>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</si>
  <si>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</si>
  <si>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</si>
  <si>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</si>
  <si>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</si>
  <si>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</si>
  <si>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</si>
  <si>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</si>
  <si>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</si>
  <si>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</si>
  <si>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</si>
  <si>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</si>
  <si>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</si>
  <si>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</si>
  <si>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</si>
  <si>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</si>
  <si>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</si>
  <si>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</si>
  <si>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</si>
  <si>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</si>
  <si>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</si>
  <si>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</si>
  <si>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</si>
  <si>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</si>
  <si>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</si>
  <si>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</si>
  <si>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</si>
  <si>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</si>
  <si>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</si>
  <si>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</si>
  <si>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</si>
  <si>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</si>
  <si>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</si>
  <si>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</si>
  <si>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</si>
  <si>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</si>
  <si>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</si>
  <si>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</si>
  <si>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</si>
  <si>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</si>
  <si>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</si>
  <si>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</si>
  <si>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</si>
  <si>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</si>
  <si>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</si>
  <si>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</si>
  <si>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</si>
  <si>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</si>
  <si>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</si>
  <si>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</si>
  <si>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</si>
  <si>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</si>
  <si>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</si>
  <si>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</si>
  <si>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</si>
  <si>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</si>
  <si>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</si>
  <si>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</si>
  <si>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</si>
  <si>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</si>
  <si>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</si>
  <si>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</si>
  <si>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</si>
  <si>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</si>
  <si>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</si>
  <si>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</si>
  <si>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</si>
  <si>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</si>
  <si>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</si>
  <si>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</si>
  <si>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</si>
  <si>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</si>
  <si>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</si>
  <si>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</si>
  <si>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</si>
  <si>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</si>
  <si>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</si>
  <si>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</si>
  <si>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</si>
  <si>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</si>
  <si>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</si>
  <si>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</si>
  <si>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</si>
  <si>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</si>
  <si>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</si>
  <si>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</si>
  <si>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</si>
  <si>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</si>
  <si>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</si>
  <si>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</si>
  <si>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</si>
  <si>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</si>
  <si>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</si>
  <si>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</si>
  <si>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</si>
  <si>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</si>
  <si>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</si>
  <si>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</si>
  <si>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</si>
  <si>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</si>
  <si>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</si>
  <si>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</si>
  <si>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</si>
  <si>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</si>
  <si>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</si>
  <si>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</si>
  <si>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</si>
  <si>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</si>
  <si>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</si>
  <si>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</si>
  <si>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</si>
  <si>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</si>
  <si>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</si>
  <si>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</si>
  <si>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</si>
  <si>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</si>
  <si>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</si>
  <si>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</si>
  <si>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</si>
  <si>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</si>
  <si>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</si>
  <si>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</si>
  <si>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</si>
  <si>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</si>
  <si>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</si>
  <si>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</si>
  <si>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</si>
  <si>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</si>
  <si>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</si>
  <si>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</si>
  <si>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</si>
  <si>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</si>
  <si>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</si>
  <si>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</si>
  <si>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</si>
  <si>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</si>
  <si>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</si>
  <si>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</si>
  <si>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</si>
  <si>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</si>
  <si>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</si>
  <si>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</si>
  <si>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</si>
  <si>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</si>
  <si>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</si>
  <si>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</si>
  <si>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</si>
  <si>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</si>
  <si>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</si>
  <si>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</si>
  <si>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</si>
  <si>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</si>
  <si>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</si>
  <si>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</si>
  <si>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</si>
  <si>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</si>
  <si>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</si>
  <si>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</si>
  <si>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</si>
  <si>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</si>
  <si>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</si>
  <si>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</si>
  <si>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</si>
  <si>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</si>
  <si>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</si>
  <si>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</si>
  <si>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</si>
  <si>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</si>
  <si>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</si>
  <si>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</si>
  <si>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</si>
  <si>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</si>
  <si>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</si>
  <si>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</si>
  <si>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</si>
  <si>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</si>
  <si>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</si>
  <si>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</si>
  <si>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</si>
  <si>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</si>
  <si>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</si>
  <si>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</si>
  <si>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</si>
  <si>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</si>
  <si>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</si>
  <si>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</si>
  <si>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</si>
  <si>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</si>
  <si>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</si>
  <si>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</si>
  <si>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</si>
  <si>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</si>
  <si>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</si>
  <si>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</si>
  <si>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 Спиди ЕООД</t>
  </si>
  <si>
    <t>Спиди АД</t>
  </si>
  <si>
    <t>01.01.2014-31.12.2014</t>
  </si>
  <si>
    <t>2. Геопост България ЕООД</t>
  </si>
  <si>
    <t>3. Дайнамик парсел дистрибюшън Румъния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</si>
</sst>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0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opLeftCell="A62" zoomScale="90" zoomScaleNormal="90" workbookViewId="0">
      <selection activeCell="G76" sqref="G76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872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5336</v>
      </c>
      <c r="H11" s="152">
        <v>4447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271</v>
      </c>
      <c r="D13" s="151">
        <v>351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13160</v>
      </c>
      <c r="D15" s="151">
        <v>11011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5336</v>
      </c>
      <c r="H17" s="154">
        <f>H11+H14+H15+H16</f>
        <v>4447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v>5705</v>
      </c>
      <c r="D18" s="151">
        <v>3218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19136</v>
      </c>
      <c r="D19" s="155">
        <f>SUM(D11:D18)</f>
        <v>14580</v>
      </c>
      <c r="E19" s="237" t="s">
        <v>53</v>
      </c>
      <c r="F19" s="242" t="s">
        <v>54</v>
      </c>
      <c r="G19" s="152">
        <v>19565</v>
      </c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448</v>
      </c>
      <c r="H21" s="156">
        <f>SUM(H22:H24)</f>
        <v>448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448</v>
      </c>
      <c r="H22" s="152">
        <v>448</v>
      </c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378</v>
      </c>
      <c r="D24" s="151">
        <v>608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20013</v>
      </c>
      <c r="H25" s="154">
        <f>H19+H20+H21</f>
        <v>448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378</v>
      </c>
      <c r="D27" s="155">
        <f>SUM(D23:D26)</f>
        <v>608</v>
      </c>
      <c r="E27" s="253" t="s">
        <v>83</v>
      </c>
      <c r="F27" s="242" t="s">
        <v>84</v>
      </c>
      <c r="G27" s="154">
        <f>SUM(G28:G30)</f>
        <v>4194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4194</v>
      </c>
      <c r="H28" s="152">
        <v>0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9353</v>
      </c>
      <c r="H31" s="152">
        <v>8641</v>
      </c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13547</v>
      </c>
      <c r="H33" s="154">
        <f>H27+H31+H32</f>
        <v>8641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855</v>
      </c>
      <c r="B34" s="244" t="s">
        <v>105</v>
      </c>
      <c r="C34" s="155">
        <f>SUM(C35:C38)</f>
        <v>26447</v>
      </c>
      <c r="D34" s="155">
        <f>SUM(D35:D38)</f>
        <v>982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>
        <v>26447</v>
      </c>
      <c r="D35" s="151">
        <v>982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38896</v>
      </c>
      <c r="H36" s="154">
        <f>H25+H17+H33</f>
        <v>13536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12962</v>
      </c>
      <c r="H44" s="152">
        <v>7256</v>
      </c>
    </row>
    <row r="45" spans="1:18" ht="15">
      <c r="A45" s="235" t="s">
        <v>136</v>
      </c>
      <c r="B45" s="249" t="s">
        <v>137</v>
      </c>
      <c r="C45" s="155">
        <f>C34+C39+C44</f>
        <v>26447</v>
      </c>
      <c r="D45" s="155">
        <f>D34+D39+D44</f>
        <v>982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12962</v>
      </c>
      <c r="H49" s="154">
        <f>SUM(H43:H48)</f>
        <v>7256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>
        <v>127</v>
      </c>
      <c r="D54" s="151">
        <v>127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46088</v>
      </c>
      <c r="D55" s="155">
        <f>D19+D20+D21+D27+D32+D45+D51+D53+D54</f>
        <v>16297</v>
      </c>
      <c r="E55" s="237" t="s">
        <v>172</v>
      </c>
      <c r="F55" s="261" t="s">
        <v>173</v>
      </c>
      <c r="G55" s="154">
        <f>G49+G51+G52+G53+G54</f>
        <v>12962</v>
      </c>
      <c r="H55" s="154">
        <f>H49+H51+H52+H53+H54</f>
        <v>7256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v>482</v>
      </c>
      <c r="D58" s="151">
        <v>605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4811</v>
      </c>
      <c r="H59" s="152">
        <v>2884</v>
      </c>
      <c r="M59" s="157"/>
    </row>
    <row r="60" spans="1:1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8493</v>
      </c>
      <c r="H61" s="154">
        <f>SUM(H62:H68)</f>
        <v>6684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1816</v>
      </c>
      <c r="H62" s="152">
        <v>2895</v>
      </c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482</v>
      </c>
      <c r="D64" s="155">
        <f>SUM(D58:D63)</f>
        <v>605</v>
      </c>
      <c r="E64" s="237" t="s">
        <v>200</v>
      </c>
      <c r="F64" s="242" t="s">
        <v>201</v>
      </c>
      <c r="G64" s="152">
        <v>3605</v>
      </c>
      <c r="H64" s="152">
        <v>2755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2056</v>
      </c>
      <c r="H66" s="152">
        <v>648</v>
      </c>
    </row>
    <row r="67" spans="1:18" ht="15">
      <c r="A67" s="235" t="s">
        <v>207</v>
      </c>
      <c r="B67" s="241" t="s">
        <v>208</v>
      </c>
      <c r="C67" s="151">
        <v>5941</v>
      </c>
      <c r="D67" s="151">
        <v>3503</v>
      </c>
      <c r="E67" s="237" t="s">
        <v>209</v>
      </c>
      <c r="F67" s="242" t="s">
        <v>210</v>
      </c>
      <c r="G67" s="152">
        <v>537</v>
      </c>
      <c r="H67" s="152">
        <v>157</v>
      </c>
    </row>
    <row r="68" spans="1:18" ht="15">
      <c r="A68" s="235" t="s">
        <v>211</v>
      </c>
      <c r="B68" s="241" t="s">
        <v>212</v>
      </c>
      <c r="C68" s="151">
        <v>8212</v>
      </c>
      <c r="D68" s="151">
        <v>7764</v>
      </c>
      <c r="E68" s="237" t="s">
        <v>213</v>
      </c>
      <c r="F68" s="242" t="s">
        <v>214</v>
      </c>
      <c r="G68" s="152">
        <v>479</v>
      </c>
      <c r="H68" s="152">
        <v>229</v>
      </c>
    </row>
    <row r="69" spans="1:18" ht="15">
      <c r="A69" s="235" t="s">
        <v>215</v>
      </c>
      <c r="B69" s="241" t="s">
        <v>216</v>
      </c>
      <c r="C69" s="151">
        <v>2061</v>
      </c>
      <c r="D69" s="151">
        <v>389</v>
      </c>
      <c r="E69" s="251" t="s">
        <v>78</v>
      </c>
      <c r="F69" s="242" t="s">
        <v>217</v>
      </c>
      <c r="G69" s="152">
        <v>2805</v>
      </c>
      <c r="H69" s="152">
        <v>5980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16109</v>
      </c>
      <c r="H71" s="161">
        <f>H59+H60+H61+H69+H70</f>
        <v>15548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1782</v>
      </c>
      <c r="D74" s="151">
        <v>40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17996</v>
      </c>
      <c r="D75" s="155">
        <f>SUM(D67:D74)</f>
        <v>11696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2006</v>
      </c>
      <c r="H76" s="152"/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18115</v>
      </c>
      <c r="H79" s="162">
        <f>H71+H74+H75+H76</f>
        <v>15548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2495</v>
      </c>
      <c r="D87" s="151">
        <v>3631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>
        <v>2524</v>
      </c>
      <c r="D88" s="151">
        <v>3582</v>
      </c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5019</v>
      </c>
      <c r="D91" s="155">
        <f>SUM(D87:D90)</f>
        <v>7213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388</v>
      </c>
      <c r="D92" s="151">
        <v>529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23885</v>
      </c>
      <c r="D93" s="155">
        <f>D64+D75+D84+D91+D92</f>
        <v>20043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69973</v>
      </c>
      <c r="D94" s="164">
        <f>D93+D55</f>
        <v>36340</v>
      </c>
      <c r="E94" s="449" t="s">
        <v>270</v>
      </c>
      <c r="F94" s="289" t="s">
        <v>271</v>
      </c>
      <c r="G94" s="165">
        <f>G36+G39+G55+G79</f>
        <v>69973</v>
      </c>
      <c r="H94" s="165">
        <f>H36+H39+H55+H79</f>
        <v>36340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79" t="s">
        <v>861</v>
      </c>
      <c r="D100" s="580"/>
      <c r="E100" s="580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abSelected="1" workbookViewId="0">
      <selection activeCell="G12" sqref="G12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1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5" t="str">
        <f>'справка №1-БАЛАНС'!E5</f>
        <v>01.01.2014-31.12.2014</v>
      </c>
      <c r="C4" s="585"/>
      <c r="D4" s="585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>
        <v>6715</v>
      </c>
      <c r="D9" s="46">
        <v>8301</v>
      </c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v>42734</v>
      </c>
      <c r="D10" s="46">
        <v>34800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>
        <v>4836</v>
      </c>
      <c r="D11" s="46">
        <v>3142</v>
      </c>
      <c r="E11" s="300" t="s">
        <v>293</v>
      </c>
      <c r="F11" s="549" t="s">
        <v>294</v>
      </c>
      <c r="G11" s="550">
        <v>72300</v>
      </c>
      <c r="H11" s="550">
        <v>62816</v>
      </c>
    </row>
    <row r="12" spans="1:18">
      <c r="A12" s="298" t="s">
        <v>295</v>
      </c>
      <c r="B12" s="299" t="s">
        <v>296</v>
      </c>
      <c r="C12" s="46">
        <v>8852</v>
      </c>
      <c r="D12" s="46">
        <v>5748</v>
      </c>
      <c r="E12" s="300" t="s">
        <v>78</v>
      </c>
      <c r="F12" s="549" t="s">
        <v>297</v>
      </c>
      <c r="G12" s="550">
        <v>4385</v>
      </c>
      <c r="H12" s="550">
        <v>2917</v>
      </c>
    </row>
    <row r="13" spans="1:18">
      <c r="A13" s="298" t="s">
        <v>298</v>
      </c>
      <c r="B13" s="299" t="s">
        <v>299</v>
      </c>
      <c r="C13" s="46">
        <v>1763</v>
      </c>
      <c r="D13" s="46">
        <v>896</v>
      </c>
      <c r="E13" s="301" t="s">
        <v>51</v>
      </c>
      <c r="F13" s="551" t="s">
        <v>300</v>
      </c>
      <c r="G13" s="548">
        <f>SUM(G9:G12)</f>
        <v>76685</v>
      </c>
      <c r="H13" s="548">
        <f>SUM(H9:H12)</f>
        <v>65733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>
        <v>1504</v>
      </c>
      <c r="D14" s="46">
        <v>1428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36</v>
      </c>
      <c r="H15" s="550"/>
    </row>
    <row r="16" spans="1:18">
      <c r="A16" s="298" t="s">
        <v>307</v>
      </c>
      <c r="B16" s="299" t="s">
        <v>308</v>
      </c>
      <c r="C16" s="47">
        <v>1005</v>
      </c>
      <c r="D16" s="47">
        <v>1256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67409</v>
      </c>
      <c r="D19" s="49">
        <f>SUM(D9:D15)+D16</f>
        <v>55571</v>
      </c>
      <c r="E19" s="304" t="s">
        <v>317</v>
      </c>
      <c r="F19" s="552" t="s">
        <v>318</v>
      </c>
      <c r="G19" s="550">
        <v>345</v>
      </c>
      <c r="H19" s="550">
        <v>334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>
        <v>1397</v>
      </c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v>516</v>
      </c>
      <c r="D22" s="46">
        <v>398</v>
      </c>
      <c r="E22" s="304" t="s">
        <v>326</v>
      </c>
      <c r="F22" s="552" t="s">
        <v>327</v>
      </c>
      <c r="G22" s="550"/>
      <c r="H22" s="550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v>11</v>
      </c>
      <c r="D24" s="46">
        <v>6</v>
      </c>
      <c r="E24" s="301" t="s">
        <v>103</v>
      </c>
      <c r="F24" s="554" t="s">
        <v>334</v>
      </c>
      <c r="G24" s="548">
        <f>SUM(G19:G23)</f>
        <v>1742</v>
      </c>
      <c r="H24" s="548">
        <f>SUM(H19:H23)</f>
        <v>334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v>135</v>
      </c>
      <c r="D25" s="46">
        <v>433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662</v>
      </c>
      <c r="D26" s="49">
        <f>SUM(D22:D25)</f>
        <v>837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68071</v>
      </c>
      <c r="D28" s="50">
        <f>D26+D19</f>
        <v>56408</v>
      </c>
      <c r="E28" s="127" t="s">
        <v>339</v>
      </c>
      <c r="F28" s="554" t="s">
        <v>340</v>
      </c>
      <c r="G28" s="548">
        <f>G13+G15+G24</f>
        <v>78463</v>
      </c>
      <c r="H28" s="548">
        <f>H13+H15+H24</f>
        <v>66067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10392</v>
      </c>
      <c r="D30" s="50">
        <f>IF((H28-D28)&gt;0,H28-D28,0)</f>
        <v>9659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68071</v>
      </c>
      <c r="D33" s="49">
        <f>D28-D31+D32</f>
        <v>56408</v>
      </c>
      <c r="E33" s="127" t="s">
        <v>353</v>
      </c>
      <c r="F33" s="554" t="s">
        <v>354</v>
      </c>
      <c r="G33" s="53">
        <f>G32-G31+G28</f>
        <v>78463</v>
      </c>
      <c r="H33" s="53">
        <f>H32-H31+H28</f>
        <v>66067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10392</v>
      </c>
      <c r="D34" s="50">
        <f>IF((H33-D33)&gt;0,H33-D33,0)</f>
        <v>9659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1039</v>
      </c>
      <c r="D35" s="49">
        <f>D36+D37+D38</f>
        <v>1018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>
        <v>1039</v>
      </c>
      <c r="D36" s="46">
        <v>1018</v>
      </c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9353</v>
      </c>
      <c r="D39" s="460">
        <f>+IF((H33-D33-D35)&gt;0,H33-D33-D35,0)</f>
        <v>8641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9353</v>
      </c>
      <c r="D41" s="52">
        <f>IF(H39=0,IF(D39-D40&gt;0,D39-D40+H40,0),IF(H39-H40&lt;0,H40-H39+D39,0))</f>
        <v>8641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78463</v>
      </c>
      <c r="D42" s="53">
        <f>D33+D35+D39</f>
        <v>66067</v>
      </c>
      <c r="E42" s="128" t="s">
        <v>380</v>
      </c>
      <c r="F42" s="129" t="s">
        <v>381</v>
      </c>
      <c r="G42" s="53">
        <f>G39+G33</f>
        <v>78463</v>
      </c>
      <c r="H42" s="53">
        <f>H39+H33</f>
        <v>66067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31" workbookViewId="0">
      <selection activeCell="C12" sqref="C12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13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01.01.2014-31.12.2014</v>
      </c>
      <c r="C6" s="472"/>
      <c r="D6" s="473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v>89729</v>
      </c>
      <c r="D10" s="54">
        <v>76737</v>
      </c>
      <c r="E10" s="130"/>
      <c r="F10" s="130"/>
    </row>
    <row r="11" spans="1:13">
      <c r="A11" s="332" t="s">
        <v>390</v>
      </c>
      <c r="B11" s="333" t="s">
        <v>391</v>
      </c>
      <c r="C11" s="54">
        <v>-65589</v>
      </c>
      <c r="D11" s="54">
        <v>-55781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-8077</v>
      </c>
      <c r="D13" s="54">
        <v>-6045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-3873</v>
      </c>
      <c r="D14" s="54">
        <v>-2824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>
        <v>-1191</v>
      </c>
      <c r="D15" s="54">
        <v>-1002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>
        <v>-11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10988</v>
      </c>
      <c r="D20" s="55">
        <f>SUM(D10:D19)</f>
        <v>11079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>
        <v>-2758</v>
      </c>
      <c r="D22" s="54">
        <v>-1983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>
        <v>374</v>
      </c>
      <c r="D23" s="54">
        <v>426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>
        <v>-25465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>
        <v>1397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-26452</v>
      </c>
      <c r="D32" s="55">
        <f>SUM(D22:D31)</f>
        <v>-1557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>
        <v>20454</v>
      </c>
      <c r="D34" s="54"/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>
        <v>10716</v>
      </c>
      <c r="D36" s="54">
        <v>1345</v>
      </c>
      <c r="E36" s="130"/>
      <c r="F36" s="130"/>
    </row>
    <row r="37" spans="1:8">
      <c r="A37" s="332" t="s">
        <v>439</v>
      </c>
      <c r="B37" s="333" t="s">
        <v>440</v>
      </c>
      <c r="C37" s="54">
        <v>-5990</v>
      </c>
      <c r="D37" s="54">
        <v>-1074</v>
      </c>
      <c r="E37" s="130"/>
      <c r="F37" s="130"/>
    </row>
    <row r="38" spans="1:8">
      <c r="A38" s="332" t="s">
        <v>441</v>
      </c>
      <c r="B38" s="333" t="s">
        <v>442</v>
      </c>
      <c r="C38" s="54">
        <v>-4140</v>
      </c>
      <c r="D38" s="54">
        <v>-3645</v>
      </c>
      <c r="E38" s="130"/>
      <c r="F38" s="130"/>
    </row>
    <row r="39" spans="1:8">
      <c r="A39" s="332" t="s">
        <v>443</v>
      </c>
      <c r="B39" s="333" t="s">
        <v>444</v>
      </c>
      <c r="C39" s="54">
        <v>-146</v>
      </c>
      <c r="D39" s="54">
        <v>-607</v>
      </c>
      <c r="E39" s="130"/>
      <c r="F39" s="130"/>
    </row>
    <row r="40" spans="1:8">
      <c r="A40" s="332" t="s">
        <v>445</v>
      </c>
      <c r="B40" s="333" t="s">
        <v>446</v>
      </c>
      <c r="C40" s="54">
        <v>-4442</v>
      </c>
      <c r="D40" s="54">
        <v>-4410</v>
      </c>
      <c r="E40" s="130"/>
      <c r="F40" s="130"/>
    </row>
    <row r="41" spans="1:8">
      <c r="A41" s="332" t="s">
        <v>447</v>
      </c>
      <c r="B41" s="333" t="s">
        <v>448</v>
      </c>
      <c r="C41" s="54">
        <v>-3182</v>
      </c>
      <c r="D41" s="54">
        <v>2163</v>
      </c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13270</v>
      </c>
      <c r="D42" s="55">
        <f>SUM(D34:D41)</f>
        <v>-6228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-2194</v>
      </c>
      <c r="D43" s="55">
        <f>D42+D32+D20</f>
        <v>3294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7213</v>
      </c>
      <c r="D44" s="132">
        <v>3919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5019</v>
      </c>
      <c r="D45" s="55">
        <f>D44+D43</f>
        <v>7213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>
        <v>5019</v>
      </c>
      <c r="D46" s="56">
        <v>7213</v>
      </c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383</v>
      </c>
      <c r="C50" s="588"/>
      <c r="D50" s="588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785</v>
      </c>
      <c r="C52" s="588"/>
      <c r="D52" s="588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3" workbookViewId="0">
      <selection activeCell="D26" sqref="D26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23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5" t="str">
        <f>'справка №1-БАЛАНС'!E5</f>
        <v>01.01.2014-31.12.2014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4447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448</v>
      </c>
      <c r="G11" s="58">
        <f>'справка №1-БАЛАНС'!H23</f>
        <v>0</v>
      </c>
      <c r="H11" s="60"/>
      <c r="I11" s="58">
        <f>'справка №1-БАЛАНС'!H28+'справка №1-БАЛАНС'!H31</f>
        <v>8641</v>
      </c>
      <c r="J11" s="58">
        <f>'справка №1-БАЛАНС'!H29+'справка №1-БАЛАНС'!H32</f>
        <v>0</v>
      </c>
      <c r="K11" s="60"/>
      <c r="L11" s="344">
        <f>SUM(C11:K11)</f>
        <v>13536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4447</v>
      </c>
      <c r="D15" s="61">
        <f t="shared" ref="D15:M15" si="2">D11+D12</f>
        <v>0</v>
      </c>
      <c r="E15" s="61">
        <f t="shared" si="2"/>
        <v>0</v>
      </c>
      <c r="F15" s="61">
        <f t="shared" si="2"/>
        <v>448</v>
      </c>
      <c r="G15" s="61">
        <f t="shared" si="2"/>
        <v>0</v>
      </c>
      <c r="H15" s="61">
        <f t="shared" si="2"/>
        <v>0</v>
      </c>
      <c r="I15" s="61">
        <f t="shared" si="2"/>
        <v>8641</v>
      </c>
      <c r="J15" s="61">
        <f t="shared" si="2"/>
        <v>0</v>
      </c>
      <c r="K15" s="61">
        <f t="shared" si="2"/>
        <v>0</v>
      </c>
      <c r="L15" s="344">
        <f t="shared" si="1"/>
        <v>13536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9353</v>
      </c>
      <c r="J16" s="345">
        <f>+'справка №1-БАЛАНС'!G32</f>
        <v>0</v>
      </c>
      <c r="K16" s="60"/>
      <c r="L16" s="344">
        <f t="shared" si="1"/>
        <v>9353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-4447</v>
      </c>
      <c r="J17" s="62">
        <f>J18+J19</f>
        <v>0</v>
      </c>
      <c r="K17" s="62">
        <f t="shared" si="3"/>
        <v>0</v>
      </c>
      <c r="L17" s="344">
        <f t="shared" si="1"/>
        <v>-4447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-4447</v>
      </c>
      <c r="J18" s="60"/>
      <c r="K18" s="60"/>
      <c r="L18" s="344">
        <f t="shared" si="1"/>
        <v>-4447</v>
      </c>
      <c r="M18" s="60"/>
      <c r="N18" s="11"/>
    </row>
    <row r="19" spans="1:23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889</v>
      </c>
      <c r="D24" s="59">
        <f t="shared" ref="D24:M24" si="5">D25-D26</f>
        <v>19565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20454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503</v>
      </c>
      <c r="B25" s="8" t="s">
        <v>509</v>
      </c>
      <c r="C25" s="185">
        <v>889</v>
      </c>
      <c r="D25" s="185">
        <v>19565</v>
      </c>
      <c r="E25" s="185"/>
      <c r="F25" s="185"/>
      <c r="G25" s="185"/>
      <c r="H25" s="185"/>
      <c r="I25" s="185"/>
      <c r="J25" s="185"/>
      <c r="K25" s="185"/>
      <c r="L25" s="344">
        <f t="shared" si="1"/>
        <v>20454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5336</v>
      </c>
      <c r="D29" s="59">
        <f t="shared" ref="D29:M29" si="6">D17+D20+D21+D24+D28+D27+D15+D16</f>
        <v>19565</v>
      </c>
      <c r="E29" s="59">
        <f t="shared" si="6"/>
        <v>0</v>
      </c>
      <c r="F29" s="59">
        <f t="shared" si="6"/>
        <v>448</v>
      </c>
      <c r="G29" s="59">
        <f t="shared" si="6"/>
        <v>0</v>
      </c>
      <c r="H29" s="59">
        <f t="shared" si="6"/>
        <v>0</v>
      </c>
      <c r="I29" s="59">
        <f t="shared" si="6"/>
        <v>13547</v>
      </c>
      <c r="J29" s="59">
        <f t="shared" si="6"/>
        <v>0</v>
      </c>
      <c r="K29" s="59">
        <f t="shared" si="6"/>
        <v>0</v>
      </c>
      <c r="L29" s="344">
        <f t="shared" si="1"/>
        <v>38896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5336</v>
      </c>
      <c r="D32" s="59">
        <f t="shared" si="7"/>
        <v>19565</v>
      </c>
      <c r="E32" s="59">
        <f t="shared" si="7"/>
        <v>0</v>
      </c>
      <c r="F32" s="59">
        <f t="shared" si="7"/>
        <v>448</v>
      </c>
      <c r="G32" s="59">
        <f t="shared" si="7"/>
        <v>0</v>
      </c>
      <c r="H32" s="59">
        <f t="shared" si="7"/>
        <v>0</v>
      </c>
      <c r="I32" s="59">
        <f t="shared" si="7"/>
        <v>13547</v>
      </c>
      <c r="J32" s="59">
        <f t="shared" si="7"/>
        <v>0</v>
      </c>
      <c r="K32" s="59">
        <f t="shared" si="7"/>
        <v>0</v>
      </c>
      <c r="L32" s="344">
        <f t="shared" si="1"/>
        <v>38896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D13" workbookViewId="0">
      <selection activeCell="B10" sqref="B10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28" ht="15">
      <c r="A3" s="596" t="s">
        <v>5</v>
      </c>
      <c r="B3" s="597"/>
      <c r="C3" s="599" t="str">
        <f>'справка №1-БАЛАНС'!E5</f>
        <v>01.01.2014-31.12.2014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2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2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28" s="100" customFormat="1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t="shared" ref="G10:G39" si="2">D10+E10-F10</f>
        <v>0</v>
      </c>
      <c r="H10" s="65"/>
      <c r="I10" s="65"/>
      <c r="J10" s="74">
        <f t="shared" ref="J10:J39" si="3">G10+H10-I10</f>
        <v>0</v>
      </c>
      <c r="K10" s="65"/>
      <c r="L10" s="65"/>
      <c r="M10" s="65"/>
      <c r="N10" s="74">
        <f t="shared" ref="N10:N39" si="4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551</v>
      </c>
      <c r="B11" s="366" t="s">
        <v>552</v>
      </c>
      <c r="C11" s="367" t="s">
        <v>553</v>
      </c>
      <c r="D11" s="189">
        <v>1503</v>
      </c>
      <c r="E11" s="189">
        <v>104</v>
      </c>
      <c r="F11" s="189">
        <v>9</v>
      </c>
      <c r="G11" s="74">
        <f t="shared" si="2"/>
        <v>1598</v>
      </c>
      <c r="H11" s="65"/>
      <c r="I11" s="65"/>
      <c r="J11" s="74">
        <f t="shared" si="3"/>
        <v>1598</v>
      </c>
      <c r="K11" s="65">
        <v>1152</v>
      </c>
      <c r="L11" s="65">
        <v>175</v>
      </c>
      <c r="M11" s="65"/>
      <c r="N11" s="74">
        <f t="shared" si="4"/>
        <v>1327</v>
      </c>
      <c r="O11" s="65"/>
      <c r="P11" s="65"/>
      <c r="Q11" s="74">
        <f t="shared" si="0"/>
        <v>1327</v>
      </c>
      <c r="R11" s="74">
        <f t="shared" si="1"/>
        <v>271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557</v>
      </c>
      <c r="B13" s="366" t="s">
        <v>558</v>
      </c>
      <c r="C13" s="367" t="s">
        <v>559</v>
      </c>
      <c r="D13" s="189">
        <v>21350</v>
      </c>
      <c r="E13" s="189">
        <v>5370</v>
      </c>
      <c r="F13" s="189">
        <v>1999</v>
      </c>
      <c r="G13" s="74">
        <f t="shared" si="2"/>
        <v>24721</v>
      </c>
      <c r="H13" s="65"/>
      <c r="I13" s="65"/>
      <c r="J13" s="74">
        <f t="shared" si="3"/>
        <v>24721</v>
      </c>
      <c r="K13" s="65">
        <v>10339</v>
      </c>
      <c r="L13" s="65">
        <v>3217</v>
      </c>
      <c r="M13" s="65">
        <v>1995</v>
      </c>
      <c r="N13" s="74">
        <f t="shared" si="4"/>
        <v>11561</v>
      </c>
      <c r="O13" s="65"/>
      <c r="P13" s="65"/>
      <c r="Q13" s="74">
        <f t="shared" si="0"/>
        <v>11561</v>
      </c>
      <c r="R13" s="74">
        <f t="shared" si="1"/>
        <v>13160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563</v>
      </c>
      <c r="B16" s="193" t="s">
        <v>564</v>
      </c>
      <c r="C16" s="367" t="s">
        <v>565</v>
      </c>
      <c r="D16" s="189">
        <v>6863</v>
      </c>
      <c r="E16" s="189">
        <v>3485</v>
      </c>
      <c r="F16" s="189">
        <v>12</v>
      </c>
      <c r="G16" s="74">
        <f t="shared" si="2"/>
        <v>10336</v>
      </c>
      <c r="H16" s="65"/>
      <c r="I16" s="65"/>
      <c r="J16" s="74">
        <f t="shared" si="3"/>
        <v>10336</v>
      </c>
      <c r="K16" s="65">
        <v>3644</v>
      </c>
      <c r="L16" s="65">
        <v>987</v>
      </c>
      <c r="M16" s="65"/>
      <c r="N16" s="74">
        <f t="shared" si="4"/>
        <v>4631</v>
      </c>
      <c r="O16" s="65"/>
      <c r="P16" s="65"/>
      <c r="Q16" s="74">
        <f t="shared" ref="Q16:Q25" si="5">N16+O16-P16</f>
        <v>4631</v>
      </c>
      <c r="R16" s="74">
        <f t="shared" ref="R16:R25" si="6">J16-Q16</f>
        <v>5705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566</v>
      </c>
      <c r="C17" s="369" t="s">
        <v>567</v>
      </c>
      <c r="D17" s="194">
        <f>SUM(D9:D16)</f>
        <v>29716</v>
      </c>
      <c r="E17" s="194">
        <f>SUM(E9:E16)</f>
        <v>8959</v>
      </c>
      <c r="F17" s="194">
        <f>SUM(F9:F16)</f>
        <v>2020</v>
      </c>
      <c r="G17" s="74">
        <f t="shared" si="2"/>
        <v>36655</v>
      </c>
      <c r="H17" s="75">
        <f>SUM(H9:H16)</f>
        <v>0</v>
      </c>
      <c r="I17" s="75">
        <f>SUM(I9:I16)</f>
        <v>0</v>
      </c>
      <c r="J17" s="74">
        <f t="shared" si="3"/>
        <v>36655</v>
      </c>
      <c r="K17" s="75">
        <f>SUM(K9:K16)</f>
        <v>15135</v>
      </c>
      <c r="L17" s="75">
        <f>SUM(L9:L16)</f>
        <v>4379</v>
      </c>
      <c r="M17" s="75">
        <f>SUM(M9:M16)</f>
        <v>1995</v>
      </c>
      <c r="N17" s="74">
        <f t="shared" si="4"/>
        <v>17519</v>
      </c>
      <c r="O17" s="75">
        <f>SUM(O9:O16)</f>
        <v>0</v>
      </c>
      <c r="P17" s="75">
        <f>SUM(P9:P16)</f>
        <v>0</v>
      </c>
      <c r="Q17" s="74">
        <f t="shared" si="5"/>
        <v>17519</v>
      </c>
      <c r="R17" s="74">
        <f t="shared" si="6"/>
        <v>19136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548</v>
      </c>
      <c r="B22" s="366" t="s">
        <v>578</v>
      </c>
      <c r="C22" s="367" t="s">
        <v>579</v>
      </c>
      <c r="D22" s="189">
        <v>2355</v>
      </c>
      <c r="E22" s="189">
        <v>226</v>
      </c>
      <c r="F22" s="189"/>
      <c r="G22" s="74">
        <f t="shared" si="2"/>
        <v>2581</v>
      </c>
      <c r="H22" s="65"/>
      <c r="I22" s="65"/>
      <c r="J22" s="74">
        <f t="shared" si="3"/>
        <v>2581</v>
      </c>
      <c r="K22" s="65">
        <v>1746</v>
      </c>
      <c r="L22" s="65">
        <v>457</v>
      </c>
      <c r="M22" s="65"/>
      <c r="N22" s="74">
        <f t="shared" si="4"/>
        <v>2203</v>
      </c>
      <c r="O22" s="65"/>
      <c r="P22" s="65"/>
      <c r="Q22" s="74">
        <f t="shared" si="5"/>
        <v>2203</v>
      </c>
      <c r="R22" s="74">
        <f t="shared" si="6"/>
        <v>378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842</v>
      </c>
      <c r="C25" s="376" t="s">
        <v>584</v>
      </c>
      <c r="D25" s="190">
        <f>SUM(D21:D24)</f>
        <v>2355</v>
      </c>
      <c r="E25" s="190">
        <f t="shared" ref="E25:P25" si="7">SUM(E21:E24)</f>
        <v>226</v>
      </c>
      <c r="F25" s="190">
        <f t="shared" si="7"/>
        <v>0</v>
      </c>
      <c r="G25" s="67">
        <f t="shared" si="2"/>
        <v>2581</v>
      </c>
      <c r="H25" s="66">
        <f t="shared" si="7"/>
        <v>0</v>
      </c>
      <c r="I25" s="66">
        <f t="shared" si="7"/>
        <v>0</v>
      </c>
      <c r="J25" s="67">
        <f t="shared" si="3"/>
        <v>2581</v>
      </c>
      <c r="K25" s="66">
        <f t="shared" si="7"/>
        <v>1746</v>
      </c>
      <c r="L25" s="66">
        <f t="shared" si="7"/>
        <v>457</v>
      </c>
      <c r="M25" s="66">
        <f t="shared" si="7"/>
        <v>0</v>
      </c>
      <c r="N25" s="67">
        <f t="shared" si="4"/>
        <v>2203</v>
      </c>
      <c r="O25" s="66">
        <f t="shared" si="7"/>
        <v>0</v>
      </c>
      <c r="P25" s="66">
        <f t="shared" si="7"/>
        <v>0</v>
      </c>
      <c r="Q25" s="67">
        <f t="shared" si="5"/>
        <v>2203</v>
      </c>
      <c r="R25" s="67">
        <f t="shared" si="6"/>
        <v>378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545</v>
      </c>
      <c r="B27" s="379" t="s">
        <v>858</v>
      </c>
      <c r="C27" s="380" t="s">
        <v>587</v>
      </c>
      <c r="D27" s="192">
        <f>SUM(D28:D31)</f>
        <v>982</v>
      </c>
      <c r="E27" s="192">
        <f t="shared" ref="E27:P27" si="8">SUM(E28:E31)</f>
        <v>25465</v>
      </c>
      <c r="F27" s="192">
        <f t="shared" si="8"/>
        <v>0</v>
      </c>
      <c r="G27" s="71">
        <f t="shared" si="2"/>
        <v>26447</v>
      </c>
      <c r="H27" s="70">
        <f t="shared" si="8"/>
        <v>0</v>
      </c>
      <c r="I27" s="70">
        <f t="shared" si="8"/>
        <v>0</v>
      </c>
      <c r="J27" s="71">
        <f t="shared" si="3"/>
        <v>26447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26447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588</v>
      </c>
      <c r="D28" s="189">
        <v>982</v>
      </c>
      <c r="E28" s="189">
        <v>25465</v>
      </c>
      <c r="F28" s="189"/>
      <c r="G28" s="74">
        <f t="shared" si="2"/>
        <v>26447</v>
      </c>
      <c r="H28" s="65"/>
      <c r="I28" s="65"/>
      <c r="J28" s="74">
        <f t="shared" si="3"/>
        <v>26447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26447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859</v>
      </c>
      <c r="C38" s="369" t="s">
        <v>603</v>
      </c>
      <c r="D38" s="194">
        <f>D27+D32+D37</f>
        <v>982</v>
      </c>
      <c r="E38" s="194">
        <f t="shared" ref="E38:P38" si="12">E27+E32+E37</f>
        <v>25465</v>
      </c>
      <c r="F38" s="194">
        <f t="shared" si="12"/>
        <v>0</v>
      </c>
      <c r="G38" s="74">
        <f t="shared" si="2"/>
        <v>26447</v>
      </c>
      <c r="H38" s="75">
        <f t="shared" si="12"/>
        <v>0</v>
      </c>
      <c r="I38" s="75">
        <f t="shared" si="12"/>
        <v>0</v>
      </c>
      <c r="J38" s="74">
        <f t="shared" si="3"/>
        <v>26447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26447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607</v>
      </c>
      <c r="C40" s="359" t="s">
        <v>608</v>
      </c>
      <c r="D40" s="438">
        <f>D17+D18+D19+D25+D38+D39</f>
        <v>33053</v>
      </c>
      <c r="E40" s="438">
        <f>E17+E18+E19+E25+E38+E39</f>
        <v>34650</v>
      </c>
      <c r="F40" s="438">
        <f t="shared" ref="F40:R40" si="13">F17+F18+F19+F25+F38+F39</f>
        <v>2020</v>
      </c>
      <c r="G40" s="438">
        <f t="shared" si="13"/>
        <v>65683</v>
      </c>
      <c r="H40" s="438">
        <f t="shared" si="13"/>
        <v>0</v>
      </c>
      <c r="I40" s="438">
        <f t="shared" si="13"/>
        <v>0</v>
      </c>
      <c r="J40" s="438">
        <f t="shared" si="13"/>
        <v>65683</v>
      </c>
      <c r="K40" s="438">
        <f t="shared" si="13"/>
        <v>16881</v>
      </c>
      <c r="L40" s="438">
        <f t="shared" si="13"/>
        <v>4836</v>
      </c>
      <c r="M40" s="438">
        <f t="shared" si="13"/>
        <v>1995</v>
      </c>
      <c r="N40" s="438">
        <f t="shared" si="13"/>
        <v>19722</v>
      </c>
      <c r="O40" s="438">
        <f t="shared" si="13"/>
        <v>0</v>
      </c>
      <c r="P40" s="438">
        <f t="shared" si="13"/>
        <v>0</v>
      </c>
      <c r="Q40" s="438">
        <f t="shared" si="13"/>
        <v>19722</v>
      </c>
      <c r="R40" s="438">
        <f t="shared" si="13"/>
        <v>45961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85" workbookViewId="0">
      <selection activeCell="D77" sqref="D77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5" t="s">
        <v>612</v>
      </c>
      <c r="B1" s="615"/>
      <c r="C1" s="615"/>
      <c r="D1" s="615"/>
      <c r="E1" s="615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01.01.2014-31.12.2014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613</v>
      </c>
      <c r="B5" s="496"/>
      <c r="C5" s="497"/>
      <c r="D5" s="107"/>
      <c r="E5" s="498" t="s">
        <v>614</v>
      </c>
    </row>
    <row r="6" spans="1:15" s="100" customFormat="1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15">
      <c r="A10" s="393" t="s">
        <v>621</v>
      </c>
      <c r="B10" s="395"/>
      <c r="C10" s="104"/>
      <c r="D10" s="104"/>
      <c r="E10" s="120"/>
      <c r="F10" s="106"/>
    </row>
    <row r="11" spans="1:1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624</v>
      </c>
      <c r="B12" s="397" t="s">
        <v>625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1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1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15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640</v>
      </c>
      <c r="B21" s="394" t="s">
        <v>641</v>
      </c>
      <c r="C21" s="108">
        <v>127</v>
      </c>
      <c r="D21" s="108">
        <v>127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642</v>
      </c>
      <c r="B23" s="399"/>
      <c r="C23" s="119"/>
      <c r="D23" s="104"/>
      <c r="E23" s="120"/>
      <c r="F23" s="106"/>
    </row>
    <row r="24" spans="1:15">
      <c r="A24" s="396" t="s">
        <v>643</v>
      </c>
      <c r="B24" s="397" t="s">
        <v>644</v>
      </c>
      <c r="C24" s="119">
        <f>SUM(C25:C27)</f>
        <v>5941</v>
      </c>
      <c r="D24" s="119">
        <f>SUM(D25:D27)</f>
        <v>5941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645</v>
      </c>
      <c r="B25" s="397" t="s">
        <v>646</v>
      </c>
      <c r="C25" s="108">
        <v>4132</v>
      </c>
      <c r="D25" s="108">
        <f>C25</f>
        <v>4132</v>
      </c>
      <c r="E25" s="120">
        <f t="shared" si="0"/>
        <v>0</v>
      </c>
      <c r="F25" s="106"/>
    </row>
    <row r="26" spans="1:15">
      <c r="A26" s="396" t="s">
        <v>647</v>
      </c>
      <c r="B26" s="397" t="s">
        <v>648</v>
      </c>
      <c r="C26" s="108">
        <v>1809</v>
      </c>
      <c r="D26" s="108">
        <f>C26</f>
        <v>1809</v>
      </c>
      <c r="E26" s="120">
        <f t="shared" si="0"/>
        <v>0</v>
      </c>
      <c r="F26" s="106"/>
    </row>
    <row r="27" spans="1:1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15">
      <c r="A28" s="396" t="s">
        <v>651</v>
      </c>
      <c r="B28" s="397" t="s">
        <v>652</v>
      </c>
      <c r="C28" s="108">
        <v>8212</v>
      </c>
      <c r="D28" s="108">
        <f>C28</f>
        <v>8212</v>
      </c>
      <c r="E28" s="120">
        <f t="shared" si="0"/>
        <v>0</v>
      </c>
      <c r="F28" s="106"/>
    </row>
    <row r="29" spans="1:15">
      <c r="A29" s="396" t="s">
        <v>653</v>
      </c>
      <c r="B29" s="397" t="s">
        <v>654</v>
      </c>
      <c r="C29" s="108">
        <v>2061</v>
      </c>
      <c r="D29" s="108">
        <f>C29</f>
        <v>2061</v>
      </c>
      <c r="E29" s="120">
        <f t="shared" si="0"/>
        <v>0</v>
      </c>
      <c r="F29" s="106"/>
    </row>
    <row r="30" spans="1:15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1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1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27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27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27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27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27">
      <c r="A38" s="396" t="s">
        <v>671</v>
      </c>
      <c r="B38" s="397" t="s">
        <v>672</v>
      </c>
      <c r="C38" s="119">
        <f>SUM(C39:C42)</f>
        <v>1782</v>
      </c>
      <c r="D38" s="105">
        <f>SUM(D39:D42)</f>
        <v>1782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27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27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27">
      <c r="A42" s="396" t="s">
        <v>679</v>
      </c>
      <c r="B42" s="397" t="s">
        <v>680</v>
      </c>
      <c r="C42" s="108">
        <v>1782</v>
      </c>
      <c r="D42" s="108">
        <f>C42</f>
        <v>1782</v>
      </c>
      <c r="E42" s="120">
        <f t="shared" si="0"/>
        <v>0</v>
      </c>
      <c r="F42" s="106"/>
    </row>
    <row r="43" spans="1:27">
      <c r="A43" s="398" t="s">
        <v>681</v>
      </c>
      <c r="B43" s="394" t="s">
        <v>682</v>
      </c>
      <c r="C43" s="104">
        <f>C24+C28+C29+C31+C30+C32+C33+C38</f>
        <v>17996</v>
      </c>
      <c r="D43" s="104">
        <f>D24+D28+D29+D31+D30+D32+D33+D38</f>
        <v>17996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683</v>
      </c>
      <c r="B44" s="395" t="s">
        <v>684</v>
      </c>
      <c r="C44" s="103">
        <f>C43+C21+C19+C9</f>
        <v>18123</v>
      </c>
      <c r="D44" s="103">
        <f>D43+D21+D19+D9</f>
        <v>18123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685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16" s="100" customFormat="1">
      <c r="A49" s="389"/>
      <c r="B49" s="392"/>
      <c r="C49" s="404"/>
      <c r="D49" s="393" t="s">
        <v>617</v>
      </c>
      <c r="E49" s="393" t="s">
        <v>618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16">
      <c r="A54" s="396" t="s">
        <v>694</v>
      </c>
      <c r="B54" s="397" t="s">
        <v>695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16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16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16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16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16">
      <c r="A64" s="396" t="s">
        <v>710</v>
      </c>
      <c r="B64" s="397" t="s">
        <v>711</v>
      </c>
      <c r="C64" s="108">
        <v>12962</v>
      </c>
      <c r="D64" s="108"/>
      <c r="E64" s="119">
        <f t="shared" si="1"/>
        <v>12962</v>
      </c>
      <c r="F64" s="110"/>
    </row>
    <row r="65" spans="1:16">
      <c r="A65" s="396" t="s">
        <v>712</v>
      </c>
      <c r="B65" s="397" t="s">
        <v>713</v>
      </c>
      <c r="C65" s="109">
        <f>C64</f>
        <v>12962</v>
      </c>
      <c r="D65" s="109"/>
      <c r="E65" s="119">
        <f t="shared" si="1"/>
        <v>12962</v>
      </c>
      <c r="F65" s="111"/>
    </row>
    <row r="66" spans="1:16">
      <c r="A66" s="398" t="s">
        <v>714</v>
      </c>
      <c r="B66" s="394" t="s">
        <v>715</v>
      </c>
      <c r="C66" s="103">
        <f>C52+C56+C61+C62+C63+C64</f>
        <v>12962</v>
      </c>
      <c r="D66" s="103">
        <f>D52+D56+D61+D62+D63+D64</f>
        <v>0</v>
      </c>
      <c r="E66" s="119">
        <f t="shared" si="1"/>
        <v>12962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716</v>
      </c>
      <c r="B67" s="395"/>
      <c r="C67" s="104"/>
      <c r="D67" s="104"/>
      <c r="E67" s="119"/>
      <c r="F67" s="112"/>
    </row>
    <row r="68" spans="1:16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1816</v>
      </c>
      <c r="D71" s="105">
        <f>SUM(D72:D74)</f>
        <v>1816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721</v>
      </c>
      <c r="B72" s="397" t="s">
        <v>722</v>
      </c>
      <c r="C72" s="108">
        <v>1814</v>
      </c>
      <c r="D72" s="108">
        <f>C72</f>
        <v>1814</v>
      </c>
      <c r="E72" s="119">
        <f t="shared" si="1"/>
        <v>0</v>
      </c>
      <c r="F72" s="110"/>
    </row>
    <row r="73" spans="1:16">
      <c r="A73" s="396" t="s">
        <v>723</v>
      </c>
      <c r="B73" s="397" t="s">
        <v>724</v>
      </c>
      <c r="C73" s="108">
        <v>2</v>
      </c>
      <c r="D73" s="108">
        <v>2</v>
      </c>
      <c r="E73" s="119">
        <f t="shared" si="1"/>
        <v>0</v>
      </c>
      <c r="F73" s="110"/>
    </row>
    <row r="74" spans="1:16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4811</v>
      </c>
      <c r="D75" s="103">
        <f>D76+D78</f>
        <v>4811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728</v>
      </c>
      <c r="B76" s="397" t="s">
        <v>729</v>
      </c>
      <c r="C76" s="108">
        <v>1196</v>
      </c>
      <c r="D76" s="108">
        <v>1196</v>
      </c>
      <c r="E76" s="119">
        <f t="shared" si="1"/>
        <v>0</v>
      </c>
      <c r="F76" s="108"/>
    </row>
    <row r="77" spans="1:16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16">
      <c r="A78" s="396" t="s">
        <v>732</v>
      </c>
      <c r="B78" s="397" t="s">
        <v>733</v>
      </c>
      <c r="C78" s="108">
        <v>3615</v>
      </c>
      <c r="D78" s="108">
        <f>C78</f>
        <v>3615</v>
      </c>
      <c r="E78" s="119">
        <f t="shared" si="1"/>
        <v>0</v>
      </c>
      <c r="F78" s="108"/>
    </row>
    <row r="79" spans="1:16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16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1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16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>
      <c r="A85" s="396" t="s">
        <v>745</v>
      </c>
      <c r="B85" s="397" t="s">
        <v>746</v>
      </c>
      <c r="C85" s="104">
        <f>SUM(C86:C90)+C94</f>
        <v>6677</v>
      </c>
      <c r="D85" s="104">
        <f>SUM(D86:D90)+D94</f>
        <v>6677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16">
      <c r="A87" s="396" t="s">
        <v>749</v>
      </c>
      <c r="B87" s="397" t="s">
        <v>750</v>
      </c>
      <c r="C87" s="108">
        <v>3605</v>
      </c>
      <c r="D87" s="108">
        <f>C87</f>
        <v>3605</v>
      </c>
      <c r="E87" s="119">
        <f t="shared" si="1"/>
        <v>0</v>
      </c>
      <c r="F87" s="108"/>
    </row>
    <row r="88" spans="1:16">
      <c r="A88" s="396" t="s">
        <v>751</v>
      </c>
      <c r="B88" s="397" t="s">
        <v>752</v>
      </c>
      <c r="C88" s="108"/>
      <c r="D88" s="108">
        <f t="shared" ref="D88:D89" si="2">C88</f>
        <v>0</v>
      </c>
      <c r="E88" s="119">
        <f t="shared" si="1"/>
        <v>0</v>
      </c>
      <c r="F88" s="108"/>
    </row>
    <row r="89" spans="1:16">
      <c r="A89" s="396" t="s">
        <v>753</v>
      </c>
      <c r="B89" s="397" t="s">
        <v>754</v>
      </c>
      <c r="C89" s="108">
        <v>2056</v>
      </c>
      <c r="D89" s="108">
        <f t="shared" si="2"/>
        <v>2056</v>
      </c>
      <c r="E89" s="119">
        <f t="shared" si="1"/>
        <v>0</v>
      </c>
      <c r="F89" s="108"/>
    </row>
    <row r="90" spans="1:16">
      <c r="A90" s="396" t="s">
        <v>755</v>
      </c>
      <c r="B90" s="397" t="s">
        <v>756</v>
      </c>
      <c r="C90" s="103">
        <f>SUM(C91:C93)</f>
        <v>479</v>
      </c>
      <c r="D90" s="103">
        <f>SUM(D91:D93)</f>
        <v>479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757</v>
      </c>
      <c r="B91" s="397" t="s">
        <v>758</v>
      </c>
      <c r="C91" s="108">
        <v>19</v>
      </c>
      <c r="D91" s="108">
        <f>C91</f>
        <v>19</v>
      </c>
      <c r="E91" s="119">
        <f t="shared" si="1"/>
        <v>0</v>
      </c>
      <c r="F91" s="108"/>
    </row>
    <row r="92" spans="1:16">
      <c r="A92" s="396" t="s">
        <v>665</v>
      </c>
      <c r="B92" s="397" t="s">
        <v>759</v>
      </c>
      <c r="C92" s="108">
        <v>336</v>
      </c>
      <c r="D92" s="108">
        <f t="shared" ref="D92:D95" si="3">C92</f>
        <v>336</v>
      </c>
      <c r="E92" s="119">
        <f t="shared" si="1"/>
        <v>0</v>
      </c>
      <c r="F92" s="108"/>
    </row>
    <row r="93" spans="1:16">
      <c r="A93" s="396" t="s">
        <v>669</v>
      </c>
      <c r="B93" s="397" t="s">
        <v>760</v>
      </c>
      <c r="C93" s="108">
        <v>124</v>
      </c>
      <c r="D93" s="108">
        <f t="shared" si="3"/>
        <v>124</v>
      </c>
      <c r="E93" s="119">
        <f t="shared" si="1"/>
        <v>0</v>
      </c>
      <c r="F93" s="108"/>
    </row>
    <row r="94" spans="1:16">
      <c r="A94" s="396" t="s">
        <v>761</v>
      </c>
      <c r="B94" s="397" t="s">
        <v>762</v>
      </c>
      <c r="C94" s="108">
        <v>537</v>
      </c>
      <c r="D94" s="108">
        <f t="shared" si="3"/>
        <v>537</v>
      </c>
      <c r="E94" s="119">
        <f t="shared" si="1"/>
        <v>0</v>
      </c>
      <c r="F94" s="108"/>
    </row>
    <row r="95" spans="1:16">
      <c r="A95" s="396" t="s">
        <v>763</v>
      </c>
      <c r="B95" s="397" t="s">
        <v>764</v>
      </c>
      <c r="C95" s="108">
        <v>2805</v>
      </c>
      <c r="D95" s="108">
        <f t="shared" si="3"/>
        <v>2805</v>
      </c>
      <c r="E95" s="119">
        <f t="shared" si="1"/>
        <v>0</v>
      </c>
      <c r="F95" s="110"/>
    </row>
    <row r="96" spans="1:16">
      <c r="A96" s="398" t="s">
        <v>765</v>
      </c>
      <c r="B96" s="407" t="s">
        <v>766</v>
      </c>
      <c r="C96" s="104">
        <f>C85+C80+C75+C71+C95</f>
        <v>16109</v>
      </c>
      <c r="D96" s="104">
        <f>D85+D80+D75+D71+D95</f>
        <v>16109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767</v>
      </c>
      <c r="B97" s="395" t="s">
        <v>768</v>
      </c>
      <c r="C97" s="104">
        <f>C96+C68+C66</f>
        <v>29071</v>
      </c>
      <c r="D97" s="104">
        <f>D96+D68+D66</f>
        <v>16109</v>
      </c>
      <c r="E97" s="104">
        <f>E96+E68+E66</f>
        <v>12962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27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27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3" t="s">
        <v>784</v>
      </c>
      <c r="B109" s="613"/>
      <c r="C109" s="613" t="s">
        <v>383</v>
      </c>
      <c r="D109" s="613"/>
      <c r="E109" s="613"/>
      <c r="F109" s="613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2" t="s">
        <v>785</v>
      </c>
      <c r="D111" s="612"/>
      <c r="E111" s="612"/>
      <c r="F111" s="612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4" workbookViewId="0">
      <selection activeCell="A19" sqref="A19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01.01.2014-31.12.2014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566</v>
      </c>
      <c r="B17" s="92" t="s">
        <v>806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583</v>
      </c>
      <c r="B26" s="92" t="s">
        <v>821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workbookViewId="0">
      <selection activeCell="C15" sqref="C15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824</v>
      </c>
      <c r="B2" s="145"/>
      <c r="C2" s="145"/>
      <c r="D2" s="145"/>
      <c r="E2" s="145"/>
      <c r="F2" s="145"/>
    </row>
    <row r="3" spans="1:15" ht="12.75" customHeight="1">
      <c r="A3" s="145" t="s">
        <v>825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5" ht="15" customHeight="1">
      <c r="A6" s="27" t="s">
        <v>826</v>
      </c>
      <c r="B6" s="628" t="str">
        <f>'справка №1-БАЛАНС'!E5</f>
        <v>01.01.2014-31.12.2014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832</v>
      </c>
      <c r="B10" s="35"/>
      <c r="C10" s="429"/>
      <c r="D10" s="429"/>
      <c r="E10" s="429"/>
      <c r="F10" s="429"/>
    </row>
    <row r="11" spans="1:15" ht="18" customHeight="1">
      <c r="A11" s="36" t="s">
        <v>833</v>
      </c>
      <c r="B11" s="37"/>
      <c r="C11" s="429"/>
      <c r="D11" s="429"/>
      <c r="E11" s="429"/>
      <c r="F11" s="429"/>
    </row>
    <row r="12" spans="1:15" ht="14.25" customHeight="1">
      <c r="A12" s="36" t="s">
        <v>871</v>
      </c>
      <c r="B12" s="37"/>
      <c r="C12" s="441">
        <v>982</v>
      </c>
      <c r="D12" s="441">
        <v>100</v>
      </c>
      <c r="E12" s="441"/>
      <c r="F12" s="443">
        <f>C12-E12</f>
        <v>982</v>
      </c>
    </row>
    <row r="13" spans="1:15">
      <c r="A13" s="36" t="s">
        <v>874</v>
      </c>
      <c r="B13" s="37"/>
      <c r="C13" s="441">
        <v>8165</v>
      </c>
      <c r="D13" s="441">
        <v>100</v>
      </c>
      <c r="E13" s="441"/>
      <c r="F13" s="443">
        <f t="shared" ref="F13:F26" si="0">C13-E13</f>
        <v>8165</v>
      </c>
    </row>
    <row r="14" spans="1:15">
      <c r="A14" s="36" t="s">
        <v>875</v>
      </c>
      <c r="B14" s="37"/>
      <c r="C14" s="441">
        <v>17300</v>
      </c>
      <c r="D14" s="441">
        <v>100</v>
      </c>
      <c r="E14" s="441"/>
      <c r="F14" s="443">
        <f t="shared" si="0"/>
        <v>17300</v>
      </c>
    </row>
    <row r="15" spans="1:1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26447</v>
      </c>
      <c r="D27" s="429"/>
      <c r="E27" s="429">
        <f>SUM(E12:E26)</f>
        <v>0</v>
      </c>
      <c r="F27" s="442">
        <f>SUM(F12:F26)</f>
        <v>26447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837</v>
      </c>
      <c r="B28" s="40"/>
      <c r="C28" s="429"/>
      <c r="D28" s="429"/>
      <c r="E28" s="429"/>
      <c r="F28" s="442"/>
    </row>
    <row r="29" spans="1:16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548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839</v>
      </c>
      <c r="B45" s="40"/>
      <c r="C45" s="429"/>
      <c r="D45" s="429"/>
      <c r="E45" s="429"/>
      <c r="F45" s="442"/>
    </row>
    <row r="46" spans="1:16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548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841</v>
      </c>
      <c r="B62" s="40"/>
      <c r="C62" s="429"/>
      <c r="D62" s="429"/>
      <c r="E62" s="429"/>
      <c r="F62" s="442"/>
    </row>
    <row r="63" spans="1:16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548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26447</v>
      </c>
      <c r="D79" s="429"/>
      <c r="E79" s="429">
        <f>E78+E61+E44+E27</f>
        <v>0</v>
      </c>
      <c r="F79" s="442">
        <f>F78+F61+F44+F27</f>
        <v>26447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835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837</v>
      </c>
      <c r="B98" s="40"/>
      <c r="C98" s="429"/>
      <c r="D98" s="429"/>
      <c r="E98" s="429"/>
      <c r="F98" s="442"/>
    </row>
    <row r="99" spans="1:16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548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839</v>
      </c>
      <c r="B115" s="40"/>
      <c r="C115" s="429"/>
      <c r="D115" s="429"/>
      <c r="E115" s="429"/>
      <c r="F115" s="442"/>
    </row>
    <row r="116" spans="1:16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548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841</v>
      </c>
      <c r="B132" s="40"/>
      <c r="C132" s="429"/>
      <c r="D132" s="429"/>
      <c r="E132" s="429"/>
      <c r="F132" s="442"/>
    </row>
    <row r="133" spans="1:16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548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853</v>
      </c>
      <c r="B151" s="453"/>
      <c r="C151" s="629" t="s">
        <v>854</v>
      </c>
      <c r="D151" s="629"/>
      <c r="E151" s="629"/>
      <c r="F151" s="629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9" t="s">
        <v>862</v>
      </c>
      <c r="D153" s="629"/>
      <c r="E153" s="629"/>
      <c r="F153" s="629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tahchiev</cp:lastModifiedBy>
  <cp:lastPrinted>2015-01-27T13:32:35Z</cp:lastPrinted>
  <dcterms:created xsi:type="dcterms:W3CDTF">2000-06-29T12:02:40Z</dcterms:created>
  <dcterms:modified xsi:type="dcterms:W3CDTF">2015-01-28T11:33:02Z</dcterms:modified>
</cp:coreProperties>
</file>