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<sst xmlns="http://schemas.openxmlformats.org/spreadsheetml/2006/main" count="4321" uniqueCount="1002">
  <si>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</si>
  <si>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</si>
  <si>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</si>
  <si>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</si>
  <si>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</si>
  <si>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</si>
  <si>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</si>
  <si>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</si>
  <si>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</si>
  <si>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</si>
  <si>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</si>
  <si>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</si>
  <si>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</si>
  <si>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</si>
  <si>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</si>
  <si>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</si>
  <si>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</si>
  <si>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</si>
  <si>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</si>
  <si>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</si>
  <si>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</si>
  <si>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</si>
  <si>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</si>
  <si>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</si>
  <si>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</si>
  <si>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</si>
  <si>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</si>
  <si>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</si>
  <si>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</si>
  <si>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</si>
  <si>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</si>
  <si>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</si>
  <si>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</si>
  <si>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</si>
  <si>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</si>
  <si>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</si>
  <si>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</si>
  <si>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</si>
  <si>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</si>
  <si>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</si>
  <si>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</si>
  <si>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</si>
  <si>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</si>
  <si>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</si>
  <si>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</si>
  <si>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</si>
  <si>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</si>
  <si>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</si>
  <si>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</si>
  <si>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</si>
  <si>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</si>
  <si>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</si>
  <si>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</si>
  <si>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</si>
  <si>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</si>
  <si>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</si>
  <si>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</si>
  <si>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</si>
  <si>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</si>
  <si>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</si>
  <si>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</si>
  <si>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</si>
  <si>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</si>
  <si>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</si>
  <si>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</si>
  <si>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</si>
  <si>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</si>
  <si>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</si>
  <si>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</si>
  <si>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</si>
  <si>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</si>
  <si>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</si>
  <si>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</si>
  <si>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</si>
  <si>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</si>
  <si>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</si>
  <si>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</si>
  <si>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</si>
  <si>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</si>
  <si>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</si>
  <si>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</si>
  <si>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</si>
  <si>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</si>
  <si>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</si>
  <si>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</si>
  <si>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</si>
  <si>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</si>
  <si>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</si>
  <si>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</si>
  <si>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</si>
  <si>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</si>
  <si>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</si>
  <si>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</si>
  <si>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</si>
  <si>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</si>
  <si>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</si>
  <si>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</si>
  <si>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</si>
  <si>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</si>
  <si>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</si>
  <si>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</si>
  <si>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</si>
  <si>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</si>
  <si>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</si>
  <si>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</si>
  <si>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</si>
  <si>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</si>
  <si>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</si>
  <si>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</si>
  <si>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</si>
  <si>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</si>
  <si>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</si>
  <si>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</si>
  <si>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</si>
  <si>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</si>
  <si>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</si>
  <si>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</si>
  <si>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</si>
  <si>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</si>
  <si>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</si>
  <si>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</si>
  <si>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</si>
  <si>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</si>
  <si>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</si>
  <si>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</si>
  <si>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</si>
  <si>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</si>
  <si>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</si>
  <si>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</si>
  <si>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</si>
  <si>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</si>
  <si>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</si>
  <si>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</si>
  <si>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</si>
  <si>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</si>
  <si>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</si>
  <si>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</si>
  <si>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</si>
  <si>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</si>
  <si>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</si>
  <si>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</si>
  <si>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</si>
  <si>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</si>
  <si>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</si>
  <si>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</si>
  <si>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</si>
  <si>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</si>
  <si>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</si>
  <si>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</si>
  <si>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</si>
  <si>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</si>
  <si>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</si>
  <si>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</si>
  <si>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</si>
  <si>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</si>
  <si>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</si>
  <si>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</si>
  <si>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</si>
  <si>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</si>
  <si>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</si>
  <si>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</si>
  <si>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</si>
  <si>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</si>
  <si>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</si>
  <si>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</si>
  <si>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</si>
  <si>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</si>
  <si>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</si>
  <si>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</si>
  <si>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</si>
  <si>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</si>
  <si>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</si>
  <si>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</si>
  <si>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</si>
  <si>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</si>
  <si>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</si>
  <si>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</si>
  <si>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</si>
  <si>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</si>
  <si>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</si>
  <si>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</si>
  <si>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</si>
  <si>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</si>
  <si>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</si>
  <si>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</si>
  <si>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</si>
  <si>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</si>
  <si>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</si>
  <si>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</si>
  <si>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</si>
  <si>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</si>
  <si>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</si>
  <si>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</si>
  <si>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</si>
  <si>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</si>
  <si>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</si>
  <si>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</si>
  <si>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</si>
  <si>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</si>
  <si>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</si>
  <si>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</si>
  <si>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</si>
  <si>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</si>
  <si>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</si>
  <si>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</si>
  <si>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</si>
  <si>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</si>
  <si>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</si>
  <si>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</si>
  <si>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</si>
  <si>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</si>
  <si>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</si>
  <si>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</si>
  <si>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</si>
  <si>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</si>
  <si>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</si>
  <si>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</si>
  <si>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</si>
  <si>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</si>
  <si>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</si>
  <si>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</si>
  <si>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</si>
  <si>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</si>
  <si>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</si>
  <si>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</si>
  <si>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</si>
  <si>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</si>
  <si>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</si>
  <si>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</si>
  <si>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</si>
  <si>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</si>
  <si>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</si>
  <si>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</si>
  <si>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</si>
  <si>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</si>
  <si>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</si>
  <si>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</si>
  <si>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</si>
  <si>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</si>
  <si>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</si>
  <si>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</si>
  <si>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</si>
  <si>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</si>
  <si>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</si>
  <si>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</si>
  <si>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</si>
  <si>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</si>
  <si>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</si>
  <si>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</si>
  <si>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</si>
  <si>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</si>
  <si>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</si>
  <si>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</si>
  <si>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</si>
  <si>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</si>
  <si>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</si>
  <si>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</si>
  <si>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</si>
  <si>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</si>
  <si>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</si>
  <si>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</si>
  <si>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</si>
  <si>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</si>
  <si>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</si>
  <si>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</si>
  <si>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</si>
  <si>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</si>
  <si>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</si>
  <si>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</si>
  <si>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</si>
  <si>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</si>
  <si>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</si>
  <si>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</si>
  <si>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</si>
  <si>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</si>
  <si>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</si>
  <si>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</si>
  <si>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</si>
  <si>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</si>
  <si>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</si>
  <si>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</si>
  <si>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</si>
  <si>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</si>
  <si>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</si>
  <si>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</si>
  <si>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</si>
  <si>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</si>
  <si>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</si>
  <si>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</si>
  <si>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</si>
  <si>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</si>
  <si>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</si>
  <si>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</si>
  <si>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</si>
  <si>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</si>
  <si>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</si>
  <si>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</si>
  <si>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</si>
  <si>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</si>
  <si>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</si>
  <si>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</si>
  <si>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</si>
  <si>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</si>
  <si>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</si>
  <si>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</si>
  <si>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</si>
  <si>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</si>
  <si>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</si>
  <si>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</si>
  <si>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</si>
  <si>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</si>
  <si>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</si>
  <si>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</si>
  <si>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</si>
  <si>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</si>
  <si>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</si>
  <si>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</si>
  <si>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</si>
  <si>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</si>
  <si>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</si>
  <si>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</si>
  <si>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</si>
  <si>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</si>
  <si>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</si>
  <si>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</si>
  <si>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</si>
  <si>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</si>
  <si>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</si>
  <si>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</si>
  <si>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</si>
  <si>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</si>
  <si>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</si>
  <si>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</si>
  <si>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</si>
  <si>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</si>
  <si>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</si>
  <si>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</si>
  <si>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</si>
  <si>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</si>
  <si>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</si>
  <si>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</si>
  <si>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</si>
  <si>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</si>
  <si>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</si>
  <si>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</si>
  <si>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</si>
  <si>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</si>
  <si>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</si>
  <si>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</si>
  <si>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</si>
  <si>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</si>
  <si>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</si>
  <si>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</si>
  <si>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</si>
  <si>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</si>
  <si>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</si>
  <si>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</si>
  <si>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</si>
  <si>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</si>
  <si>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</si>
  <si>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</si>
  <si>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</si>
  <si>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</si>
  <si>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</si>
  <si>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</si>
  <si>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</si>
  <si>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</si>
  <si>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</si>
  <si>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</si>
  <si>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</si>
  <si>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</si>
  <si>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</si>
  <si>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</si>
  <si>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</si>
  <si>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</si>
  <si>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</si>
  <si>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</si>
  <si>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</si>
  <si>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</si>
  <si>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</si>
  <si>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</si>
  <si>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</si>
  <si>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</si>
  <si>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</si>
  <si>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</si>
  <si>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</si>
  <si>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</si>
  <si>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</si>
  <si>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</si>
  <si>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</si>
  <si>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</si>
  <si>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</si>
  <si>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</si>
  <si>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</si>
  <si>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</si>
  <si>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</si>
  <si>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</si>
  <si>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</si>
  <si>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</si>
  <si>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</si>
  <si>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</si>
  <si>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</si>
  <si>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</si>
  <si>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</si>
  <si>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</si>
  <si>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</si>
  <si>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</si>
  <si>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</si>
  <si>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</si>
  <si>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</si>
  <si>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</si>
  <si>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</si>
  <si>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</si>
  <si>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</si>
  <si>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</si>
  <si>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</si>
  <si>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</si>
  <si>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</si>
  <si>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</si>
  <si>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</si>
  <si>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</si>
  <si>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</si>
  <si>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</si>
  <si>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</si>
  <si>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</si>
  <si>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</si>
  <si>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</si>
  <si>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</si>
  <si>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</si>
  <si>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</si>
  <si>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</si>
  <si>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</si>
  <si>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</si>
  <si>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</si>
  <si>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</si>
  <si>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</si>
  <si>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</si>
  <si>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</si>
  <si>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</si>
  <si>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</si>
  <si>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</si>
  <si>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</si>
  <si>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</si>
  <si>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</si>
  <si>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</si>
  <si>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</si>
  <si>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</si>
  <si>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</si>
  <si>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</si>
  <si>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</si>
  <si>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</si>
  <si>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</si>
  <si>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</si>
  <si>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</si>
  <si>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</si>
  <si>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</si>
  <si>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</si>
  <si>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</si>
  <si>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</si>
  <si>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</si>
  <si>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</si>
  <si>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</si>
  <si>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</si>
  <si>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</si>
  <si>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</si>
  <si>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</si>
  <si>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</si>
  <si>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</si>
  <si>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</si>
  <si>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</si>
  <si>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</si>
  <si>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</si>
  <si>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</si>
  <si>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</si>
  <si>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</si>
  <si>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</si>
  <si>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</si>
  <si>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</si>
  <si>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</si>
  <si>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</si>
  <si>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</si>
  <si>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</si>
  <si>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</si>
  <si>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</si>
  <si>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</si>
  <si>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</si>
  <si>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</si>
  <si>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</si>
  <si>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</si>
  <si>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</si>
  <si>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</si>
  <si>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</si>
  <si>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</si>
  <si>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</si>
  <si>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</si>
  <si>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</si>
  <si>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</si>
  <si>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</si>
  <si>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</si>
  <si>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</si>
  <si>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</si>
  <si>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</si>
  <si>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</si>
  <si>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</si>
  <si>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</si>
  <si>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</si>
  <si>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</si>
  <si>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</si>
  <si>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</si>
  <si>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</si>
  <si>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</si>
  <si>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</si>
  <si>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</si>
  <si>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</si>
  <si>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</si>
  <si>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</si>
  <si>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</si>
  <si>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</si>
  <si>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</si>
  <si>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</si>
  <si>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</si>
  <si>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</si>
  <si>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</si>
  <si>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</si>
  <si>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</si>
  <si>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</si>
  <si>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</si>
  <si>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</si>
  <si>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</si>
  <si>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</si>
  <si>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</si>
  <si>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</si>
  <si>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</si>
  <si>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</si>
  <si>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</si>
  <si>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</si>
  <si>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</si>
  <si>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</si>
  <si>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</si>
  <si>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</si>
  <si>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</si>
  <si>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</si>
  <si>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</si>
  <si>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</si>
  <si>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</si>
  <si>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</si>
  <si>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</si>
  <si>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</si>
  <si>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</si>
  <si>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</si>
  <si>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</si>
  <si>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</si>
  <si>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</si>
  <si>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</si>
  <si>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</si>
  <si>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</si>
  <si>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</si>
  <si>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</si>
  <si>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</si>
  <si>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</si>
  <si>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</si>
  <si>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</si>
  <si>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</si>
  <si>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</si>
  <si>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</si>
  <si>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</si>
  <si>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</si>
  <si>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</si>
  <si>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</si>
  <si>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</si>
  <si>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</si>
  <si>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</si>
  <si>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</si>
  <si>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</si>
  <si>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</si>
  <si>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</si>
  <si>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</si>
  <si>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</si>
  <si>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</si>
  <si>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</si>
  <si>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</si>
  <si>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</si>
  <si>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</si>
  <si>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</si>
  <si>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</si>
  <si>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</si>
  <si>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</si>
  <si>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</si>
  <si>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</si>
  <si>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</si>
  <si>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</si>
  <si>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</si>
  <si>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</si>
  <si>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</si>
  <si>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</si>
  <si>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</si>
  <si>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</si>
  <si>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</si>
  <si>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</si>
  <si>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</si>
  <si>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</si>
  <si>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</si>
  <si>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</si>
  <si>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</si>
  <si>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</si>
  <si>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</si>
  <si>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</si>
  <si>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</si>
  <si>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</si>
  <si>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</si>
  <si>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</si>
  <si>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</si>
  <si>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</si>
  <si>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</si>
  <si>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</si>
  <si>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</si>
  <si>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</si>
  <si>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</si>
  <si>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</si>
  <si>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</si>
  <si>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</si>
  <si>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</si>
  <si>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</si>
  <si>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</si>
  <si>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</si>
  <si>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</si>
  <si>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</si>
  <si>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</si>
  <si>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</si>
  <si>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</si>
  <si>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</si>
  <si>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</si>
  <si>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</si>
  <si>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</si>
  <si>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</si>
  <si>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</si>
  <si>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</si>
  <si>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</si>
  <si>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</si>
  <si>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</si>
  <si>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</si>
  <si>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</si>
  <si>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</si>
  <si>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</si>
  <si>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</si>
  <si>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</si>
  <si>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</si>
  <si>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</si>
  <si>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</si>
  <si>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</si>
  <si>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</si>
  <si>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</si>
  <si>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</si>
  <si>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</si>
  <si>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</si>
  <si>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</si>
  <si>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</si>
  <si>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</si>
  <si>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</si>
  <si>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</si>
  <si>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</si>
  <si>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</si>
  <si>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</si>
  <si>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</si>
  <si>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</si>
  <si>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</si>
  <si>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</si>
  <si>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</si>
  <si>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</si>
  <si>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</si>
  <si>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</si>
  <si>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</si>
  <si>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</si>
  <si>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</si>
  <si>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</si>
  <si>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</si>
  <si>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</si>
  <si>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</si>
  <si>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</si>
  <si>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</si>
  <si>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</si>
  <si>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</si>
  <si>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</si>
  <si>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</si>
  <si>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</si>
  <si>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</si>
  <si>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</si>
  <si>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</si>
  <si>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</si>
  <si>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</si>
  <si>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</si>
  <si>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</si>
  <si>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</si>
  <si>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</si>
  <si>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</si>
  <si>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</si>
  <si>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</si>
  <si>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</si>
  <si>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</si>
  <si>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</si>
  <si>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</si>
  <si>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</si>
  <si>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</si>
  <si>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</si>
  <si>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</si>
  <si>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</si>
  <si>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</si>
  <si>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</si>
  <si>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</si>
  <si>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</si>
  <si>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</si>
  <si>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</si>
  <si>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</si>
  <si>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</si>
  <si>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</si>
  <si>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</si>
  <si>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</si>
  <si>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</si>
  <si>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</si>
  <si>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</si>
  <si>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</si>
  <si>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</si>
  <si>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</si>
  <si>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</si>
  <si>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</si>
  <si>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</si>
  <si>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</si>
  <si>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</si>
  <si>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</si>
  <si>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</si>
  <si>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</si>
  <si>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</si>
  <si>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</si>
  <si>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</si>
  <si>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</si>
  <si>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</si>
  <si>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</si>
  <si>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</si>
  <si>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</si>
  <si>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</si>
  <si>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</si>
  <si>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</si>
  <si>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</si>
  <si>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</si>
  <si>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</si>
  <si>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</si>
  <si>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</si>
  <si>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</si>
  <si>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</si>
  <si>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</si>
  <si>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</si>
  <si>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</si>
  <si>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</si>
  <si>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</si>
  <si>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</si>
  <si>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</si>
  <si>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</si>
  <si>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</si>
  <si>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</si>
  <si>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</si>
  <si>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</si>
  <si>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</si>
  <si>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</si>
  <si>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</si>
  <si>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</si>
  <si>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</si>
  <si>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</si>
  <si>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</si>
  <si>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</si>
  <si>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</si>
  <si>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</si>
  <si>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</si>
  <si>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</si>
  <si>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</si>
  <si>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</si>
  <si>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</si>
  <si>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</si>
  <si>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</si>
  <si>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</si>
  <si>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</si>
  <si>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</si>
  <si>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</si>
  <si>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</si>
  <si>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</si>
  <si>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</si>
  <si>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</si>
  <si>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</si>
  <si>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</si>
  <si>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</si>
  <si>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</si>
  <si>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</si>
  <si>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</si>
  <si>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</si>
  <si>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</si>
  <si>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</si>
  <si>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</si>
  <si>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</si>
  <si>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</si>
  <si>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</si>
  <si>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</si>
  <si>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</si>
  <si>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</si>
  <si>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</si>
  <si>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</si>
  <si>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</si>
  <si>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</si>
  <si>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</si>
  <si>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</si>
  <si>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</si>
  <si>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</si>
  <si>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</si>
  <si>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</si>
  <si>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</si>
  <si>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</si>
  <si>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</si>
  <si>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</si>
  <si>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</si>
  <si>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</si>
  <si>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</si>
  <si>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</si>
  <si>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</si>
  <si>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</si>
  <si>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</si>
  <si>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</si>
  <si>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</si>
  <si>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</si>
  <si>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</si>
  <si>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</si>
  <si>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</si>
  <si>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</si>
  <si>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</si>
  <si>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</si>
  <si>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</si>
  <si>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</si>
  <si>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</si>
  <si>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</si>
  <si>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</si>
  <si>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</si>
  <si>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</si>
  <si>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</si>
  <si>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</si>
  <si>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</si>
  <si>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</si>
  <si>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</si>
  <si>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</si>
  <si>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</si>
  <si>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</si>
  <si>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</si>
  <si>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</si>
  <si>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</si>
  <si>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</si>
  <si>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</si>
  <si>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</si>
  <si>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</si>
  <si>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</si>
  <si>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</si>
  <si>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</si>
  <si>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</si>
  <si>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</si>
  <si>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</si>
  <si>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</si>
  <si>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</si>
  <si>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</si>
  <si>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</si>
  <si>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</si>
  <si>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</si>
  <si>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</si>
  <si>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</si>
  <si>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</si>
  <si>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</si>
  <si>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</si>
  <si>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</si>
  <si>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</si>
  <si>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</si>
  <si>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</si>
  <si>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</si>
  <si>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</si>
  <si>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</si>
  <si>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</si>
  <si>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</si>
  <si>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</si>
  <si>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</si>
  <si>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</si>
  <si>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</si>
  <si>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</si>
  <si>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</si>
  <si>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</si>
  <si>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</si>
  <si>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</si>
  <si>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</si>
  <si>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</si>
  <si>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</si>
  <si>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</si>
  <si>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</si>
  <si>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</si>
  <si>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</si>
  <si>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</si>
  <si>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</si>
  <si>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</si>
  <si>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</si>
  <si>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</si>
  <si>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</si>
  <si>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</si>
  <si>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</si>
  <si>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</si>
  <si>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</si>
  <si>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</si>
  <si>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</si>
  <si>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</si>
  <si>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</si>
  <si>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</si>
  <si>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</si>
  <si>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</si>
  <si>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</si>
  <si>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</si>
  <si>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</si>
  <si>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</si>
  <si>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</si>
  <si>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</si>
  <si>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</si>
  <si>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</si>
  <si>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</si>
  <si>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</si>
  <si>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</si>
  <si>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</si>
  <si>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</si>
  <si>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</si>
  <si>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</si>
  <si>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</si>
  <si>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</si>
  <si>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</si>
  <si>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</si>
  <si>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</si>
  <si>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</si>
  <si>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</si>
  <si>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</si>
  <si>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</si>
  <si>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</si>
  <si>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</si>
  <si>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</si>
  <si>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</si>
  <si>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</si>
  <si>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</si>
  <si>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</si>
  <si>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</si>
  <si>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</si>
  <si>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</si>
  <si>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</si>
  <si>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</si>
  <si>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</si>
  <si>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</si>
  <si>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</si>
  <si>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</si>
  <si>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</si>
  <si>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</si>
  <si>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</si>
  <si>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</si>
  <si>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</si>
  <si>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</si>
  <si>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</si>
  <si>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</si>
  <si>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</si>
  <si>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</si>
  <si>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</si>
  <si>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</si>
  <si>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</si>
  <si>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</si>
  <si>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</si>
  <si>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</si>
  <si>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</si>
  <si>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</si>
  <si>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</si>
  <si>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</si>
  <si>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</si>
  <si>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</si>
  <si>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</si>
  <si>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</si>
  <si>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</si>
  <si>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</si>
  <si>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</si>
  <si>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</si>
  <si>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</si>
  <si>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</si>
  <si>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</si>
  <si>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</si>
  <si>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</si>
  <si>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</si>
  <si>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</si>
  <si>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</si>
  <si>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</si>
  <si>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</si>
  <si>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</si>
  <si>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</si>
  <si>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</si>
  <si>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</si>
  <si>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</si>
  <si>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</si>
  <si>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</si>
  <si>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</si>
  <si>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1. Дайнамик Парсъл Дистрибюшън Румъния</t>
  </si>
  <si>
    <t>2. Спиди Тех Лаб ЕООД</t>
  </si>
  <si>
    <t>3. Геопост транс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</si>
</sst>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45107</v>
      </c>
    </row>
    <row r="2" spans="1:27" ht="15">
      <c r="A2" s="686" t="s">
        <v>963</v>
      </c>
      <c r="B2" s="681"/>
      <c r="Z2" s="698">
        <v>2</v>
      </c>
      <c r="AA2" s="699">
        <f>IF(ISBLANK(_pdeReportingDate),"",_pdeReportingDate)</f>
        <v>45132</v>
      </c>
    </row>
    <row r="3" spans="1:27" ht="15">
      <c r="A3" s="682" t="s">
        <v>961</v>
      </c>
      <c r="B3" s="683"/>
      <c r="Z3" s="698">
        <v>3</v>
      </c>
      <c r="AA3" s="699" t="str">
        <f>IF(ISBLANK(_authorName),"",_authorName)</f>
        <v>Стефка Левиджова</v>
      </c>
    </row>
    <row r="4" spans="1:2" ht="15">
      <c r="A4" s="680" t="s">
        <v>987</v>
      </c>
      <c r="B4" s="681"/>
    </row>
    <row r="5" spans="1:2" ht="46.5">
      <c r="A5" s="684" t="s">
        <v>928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45107</v>
      </c>
    </row>
    <row r="11" spans="1:2" ht="15">
      <c r="A11" s="7" t="s">
        <v>975</v>
      </c>
      <c r="B11" s="578">
        <v>45132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/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/>
    </row>
    <row r="22" spans="1:2" ht="15">
      <c r="A22" s="10" t="s">
        <v>917</v>
      </c>
      <c r="B22" s="579"/>
    </row>
    <row r="23" spans="1:2" ht="15">
      <c r="A23" s="10" t="s">
        <v>7</v>
      </c>
      <c r="B23" s="688" t="s">
        <v>993</v>
      </c>
    </row>
    <row r="24" spans="1:2" ht="15">
      <c r="A24" s="10" t="s">
        <v>918</v>
      </c>
      <c r="B24" s="689" t="s">
        <v>994</v>
      </c>
    </row>
    <row r="25" spans="1:2" ht="15">
      <c r="A25" s="7" t="s">
        <v>921</v>
      </c>
      <c r="B25" s="690" t="s">
        <v>995</v>
      </c>
    </row>
    <row r="26" spans="1:2" ht="15">
      <c r="A26" s="10" t="s">
        <v>968</v>
      </c>
      <c r="B26" s="579" t="s">
        <v>996</v>
      </c>
    </row>
    <row r="27" spans="1:2" ht="15">
      <c r="A27" s="10" t="s">
        <v>969</v>
      </c>
      <c r="B27" s="579" t="s">
        <v>997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">
      <c r="A2" s="662" t="str">
        <f>CONCATENATE("на информацията, въведена в справките на ",UPPER(pdeName))</f>
        <v>на информацията, въведена в справките на "СПИДИ"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">
      <c r="A3" s="662" t="str">
        <f>CONCATENATE("за периода от ",TEXT(startDate,"dd.mm.yyyy г.")," до ",TEXT(endDate,"dd.mm.yyyy г."))</f>
        <v>за периода от 01.01.2023 г. до 30.06.2023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213425</v>
      </c>
      <c r="D6" s="674">
        <f aca="true" t="shared" si="0" ref="D6:D15">C6-E6</f>
        <v>0</v>
      </c>
      <c r="E6" s="673">
        <f>'1-Баланс'!G95</f>
        <v>213425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83848</v>
      </c>
      <c r="D7" s="674">
        <f t="shared" si="0"/>
        <v>78470</v>
      </c>
      <c r="E7" s="673">
        <f>'1-Баланс'!G18</f>
        <v>5378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15311</v>
      </c>
      <c r="D8" s="674">
        <f t="shared" si="0"/>
        <v>0</v>
      </c>
      <c r="E8" s="673">
        <f>ABS('2-Отчет за доходите'!C44)-ABS('2-Отчет за доходите'!G44)</f>
        <v>15311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38973</v>
      </c>
      <c r="D9" s="674">
        <f t="shared" si="0"/>
        <v>0</v>
      </c>
      <c r="E9" s="673">
        <f>'3-Отчет за паричния поток'!C45</f>
        <v>38973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22147</v>
      </c>
      <c r="D10" s="674">
        <f t="shared" si="0"/>
        <v>0</v>
      </c>
      <c r="E10" s="673">
        <f>'3-Отчет за паричния поток'!C46</f>
        <v>22147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83848</v>
      </c>
      <c r="D11" s="674">
        <f t="shared" si="0"/>
        <v>0</v>
      </c>
      <c r="E11" s="673">
        <f>'4-Отчет за собствения капитал'!L34</f>
        <v>83848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21709</v>
      </c>
      <c r="D12" s="674">
        <f t="shared" si="0"/>
        <v>0</v>
      </c>
      <c r="E12" s="673">
        <f>'Справка 5'!C27+'Справка 5'!C97</f>
        <v>21709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0.7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0.10757697117884293</v>
      </c>
      <c r="E3" s="645"/>
    </row>
    <row r="4" spans="1:4" ht="30.7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0.18260423623700028</v>
      </c>
    </row>
    <row r="5" spans="1:4" ht="30.7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0.11816140210068145</v>
      </c>
    </row>
    <row r="6" spans="1:4" ht="30.7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0.07173948693920582</v>
      </c>
    </row>
    <row r="7" spans="1:4" ht="24" customHeight="1">
      <c r="A7" s="644" t="s">
        <v>892</v>
      </c>
      <c r="B7" s="642"/>
      <c r="C7" s="642"/>
      <c r="D7" s="643"/>
    </row>
    <row r="8" spans="1:4" ht="30.7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1.1356175413142433</v>
      </c>
    </row>
    <row r="9" spans="1:4" ht="24" customHeight="1">
      <c r="A9" s="644" t="s">
        <v>895</v>
      </c>
      <c r="B9" s="642"/>
      <c r="C9" s="642"/>
      <c r="D9" s="643"/>
    </row>
    <row r="10" spans="1:4" ht="30.75">
      <c r="A10" s="592">
        <v>6</v>
      </c>
      <c r="B10" s="590" t="s">
        <v>896</v>
      </c>
      <c r="C10" s="591" t="s">
        <v>897</v>
      </c>
      <c r="D10" s="640">
        <f>'1-Баланс'!C94/'1-Баланс'!G79</f>
        <v>1.0065336169237236</v>
      </c>
    </row>
    <row r="11" spans="1:4" ht="62.25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0.9907153864768139</v>
      </c>
    </row>
    <row r="12" spans="1:4" ht="46.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0.2820663041124852</v>
      </c>
    </row>
    <row r="13" spans="1:4" ht="30.75">
      <c r="A13" s="592">
        <v>9</v>
      </c>
      <c r="B13" s="590" t="s">
        <v>900</v>
      </c>
      <c r="C13" s="591" t="s">
        <v>901</v>
      </c>
      <c r="D13" s="640">
        <f>'1-Баланс'!C92/'1-Баланс'!G79</f>
        <v>0.2820663041124852</v>
      </c>
    </row>
    <row r="14" spans="1:4" ht="24" customHeight="1">
      <c r="A14" s="644" t="s">
        <v>902</v>
      </c>
      <c r="B14" s="642"/>
      <c r="C14" s="642"/>
      <c r="D14" s="643"/>
    </row>
    <row r="15" spans="1:4" ht="30.7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1.4057721939077872</v>
      </c>
    </row>
    <row r="16" spans="1:4" ht="30.7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0.6668665807660771</v>
      </c>
    </row>
    <row r="17" spans="1:4" ht="24" customHeight="1">
      <c r="A17" s="644" t="s">
        <v>905</v>
      </c>
      <c r="B17" s="642"/>
      <c r="C17" s="642"/>
      <c r="D17" s="643"/>
    </row>
    <row r="18" spans="1:4" ht="30.7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0.3784801494351706</v>
      </c>
    </row>
    <row r="19" spans="1:4" ht="30.75">
      <c r="A19" s="592">
        <v>13</v>
      </c>
      <c r="B19" s="590" t="s">
        <v>932</v>
      </c>
      <c r="C19" s="591" t="s">
        <v>906</v>
      </c>
      <c r="D19" s="640">
        <f>D4/D5</f>
        <v>1.5453797347581337</v>
      </c>
    </row>
    <row r="20" spans="1:4" ht="30.75">
      <c r="A20" s="592">
        <v>14</v>
      </c>
      <c r="B20" s="590" t="s">
        <v>907</v>
      </c>
      <c r="C20" s="591" t="s">
        <v>908</v>
      </c>
      <c r="D20" s="640">
        <f>D6/D5</f>
        <v>0.6071313107649058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17941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6">
        <f>D21/'1-Баланс'!G37</f>
        <v>0.21397051808033585</v>
      </c>
    </row>
    <row r="23" spans="1:4" ht="30.75">
      <c r="A23" s="592">
        <v>17</v>
      </c>
      <c r="B23" s="590" t="s">
        <v>978</v>
      </c>
      <c r="C23" s="591" t="s">
        <v>979</v>
      </c>
      <c r="D23" s="646">
        <f>(D21+'2-Отчет за доходите'!C14)/'2-Отчет за доходите'!G31</f>
        <v>0.20570995345833362</v>
      </c>
    </row>
    <row r="24" spans="1:4" ht="30.75">
      <c r="A24" s="592">
        <v>18</v>
      </c>
      <c r="B24" s="590" t="s">
        <v>980</v>
      </c>
      <c r="C24" s="591" t="s">
        <v>981</v>
      </c>
      <c r="D24" s="646">
        <f>('1-Баланс'!G56+'1-Баланс'!G79)/(D21+'2-Отчет за доходите'!C14)</f>
        <v>4.421819546819547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45374</v>
      </c>
    </row>
    <row r="5" spans="1:8" ht="1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11780</v>
      </c>
    </row>
    <row r="6" spans="1:8" ht="1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22510</v>
      </c>
    </row>
    <row r="8" spans="1:8" ht="1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10503</v>
      </c>
    </row>
    <row r="11" spans="1:8" ht="1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90167</v>
      </c>
    </row>
    <row r="12" spans="1:8" ht="1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6057</v>
      </c>
    </row>
    <row r="15" spans="1:8" ht="1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2784</v>
      </c>
    </row>
    <row r="16" spans="1:8" ht="1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994</v>
      </c>
    </row>
    <row r="18" spans="1:8" ht="1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9835</v>
      </c>
    </row>
    <row r="19" spans="1:8" ht="1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10949</v>
      </c>
    </row>
    <row r="20" spans="1:8" ht="1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10949</v>
      </c>
    </row>
    <row r="22" spans="1:8" ht="1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21709</v>
      </c>
    </row>
    <row r="23" spans="1:8" ht="1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21709</v>
      </c>
    </row>
    <row r="24" spans="1:8" ht="1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21709</v>
      </c>
    </row>
    <row r="34" spans="1:8" ht="1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1002</v>
      </c>
    </row>
    <row r="38" spans="1:8" ht="1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1002</v>
      </c>
    </row>
    <row r="39" spans="1:8" ht="1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733</v>
      </c>
    </row>
    <row r="41" spans="1:8" ht="1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134395</v>
      </c>
    </row>
    <row r="42" spans="1:8" ht="1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1242</v>
      </c>
    </row>
    <row r="43" spans="1:8" ht="1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1242</v>
      </c>
    </row>
    <row r="49" spans="1:8" ht="1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22066</v>
      </c>
    </row>
    <row r="50" spans="1:8" ht="1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29172</v>
      </c>
    </row>
    <row r="51" spans="1:8" ht="1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4403</v>
      </c>
    </row>
    <row r="57" spans="1:8" ht="1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55641</v>
      </c>
    </row>
    <row r="58" spans="1:8" ht="1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418</v>
      </c>
    </row>
    <row r="66" spans="1:8" ht="1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21589</v>
      </c>
    </row>
    <row r="67" spans="1:8" ht="1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140</v>
      </c>
    </row>
    <row r="68" spans="1:8" ht="1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22147</v>
      </c>
    </row>
    <row r="70" spans="1:8" ht="1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79030</v>
      </c>
    </row>
    <row r="72" spans="1:8" ht="1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213425</v>
      </c>
    </row>
    <row r="73" spans="1:8" ht="1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5378</v>
      </c>
    </row>
    <row r="74" spans="1:8" ht="1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5378</v>
      </c>
    </row>
    <row r="75" spans="1:8" ht="1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5378</v>
      </c>
    </row>
    <row r="80" spans="1:8" ht="1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538</v>
      </c>
    </row>
    <row r="83" spans="1:8" ht="1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538</v>
      </c>
    </row>
    <row r="84" spans="1:8" ht="1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20103</v>
      </c>
    </row>
    <row r="87" spans="1:8" ht="1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43056</v>
      </c>
    </row>
    <row r="88" spans="1:8" ht="1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43056</v>
      </c>
    </row>
    <row r="89" spans="1:8" ht="1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15311</v>
      </c>
    </row>
    <row r="92" spans="1:8" ht="1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58367</v>
      </c>
    </row>
    <row r="94" spans="1:8" ht="1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83848</v>
      </c>
    </row>
    <row r="95" spans="1:8" ht="1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47368</v>
      </c>
    </row>
    <row r="98" spans="1:8" ht="1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2539</v>
      </c>
    </row>
    <row r="102" spans="1:8" ht="1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49907</v>
      </c>
    </row>
    <row r="103" spans="1:8" ht="1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1153</v>
      </c>
    </row>
    <row r="104" spans="1:8" ht="1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51060</v>
      </c>
    </row>
    <row r="108" spans="1:8" ht="1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20167</v>
      </c>
    </row>
    <row r="109" spans="1:8" ht="1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26288</v>
      </c>
    </row>
    <row r="111" spans="1:8" ht="1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2578</v>
      </c>
    </row>
    <row r="112" spans="1:8" ht="1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13327</v>
      </c>
    </row>
    <row r="114" spans="1:8" ht="1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6524</v>
      </c>
    </row>
    <row r="116" spans="1:8" ht="1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1705</v>
      </c>
    </row>
    <row r="117" spans="1:8" ht="1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2154</v>
      </c>
    </row>
    <row r="118" spans="1:8" ht="1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32062</v>
      </c>
    </row>
    <row r="119" spans="1:8" ht="1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78517</v>
      </c>
    </row>
    <row r="121" spans="1:8" ht="1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78517</v>
      </c>
    </row>
    <row r="125" spans="1:8" ht="1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213425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6289</v>
      </c>
    </row>
    <row r="128" spans="1:8" ht="1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71913</v>
      </c>
    </row>
    <row r="129" spans="1:8" ht="1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11363</v>
      </c>
    </row>
    <row r="130" spans="1:8" ht="1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28994</v>
      </c>
    </row>
    <row r="131" spans="1:8" ht="1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4804</v>
      </c>
    </row>
    <row r="132" spans="1:8" ht="1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1149</v>
      </c>
    </row>
    <row r="135" spans="1:8" ht="1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124512</v>
      </c>
    </row>
    <row r="138" spans="1:8" ht="1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929</v>
      </c>
    </row>
    <row r="139" spans="1:8" ht="1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929</v>
      </c>
    </row>
    <row r="143" spans="1:8" ht="1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125441</v>
      </c>
    </row>
    <row r="144" spans="1:8" ht="1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17012</v>
      </c>
    </row>
    <row r="145" spans="1:8" ht="1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125441</v>
      </c>
    </row>
    <row r="148" spans="1:8" ht="1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17012</v>
      </c>
    </row>
    <row r="149" spans="1:8" ht="1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1701</v>
      </c>
    </row>
    <row r="150" spans="1:8" ht="1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1701</v>
      </c>
    </row>
    <row r="151" spans="1:8" ht="1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15311</v>
      </c>
    </row>
    <row r="154" spans="1:8" ht="1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15311</v>
      </c>
    </row>
    <row r="156" spans="1:8" ht="1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142453</v>
      </c>
    </row>
    <row r="157" spans="1:8" ht="1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139090</v>
      </c>
    </row>
    <row r="159" spans="1:8" ht="1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3236</v>
      </c>
    </row>
    <row r="160" spans="1:8" ht="1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142326</v>
      </c>
    </row>
    <row r="162" spans="1:8" ht="1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127</v>
      </c>
    </row>
    <row r="165" spans="1:8" ht="1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127</v>
      </c>
    </row>
    <row r="170" spans="1:8" ht="1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142453</v>
      </c>
    </row>
    <row r="171" spans="1:8" ht="1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142453</v>
      </c>
    </row>
    <row r="175" spans="1:8" ht="1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142453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160911</v>
      </c>
    </row>
    <row r="182" spans="1:8" ht="1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-103162</v>
      </c>
    </row>
    <row r="183" spans="1:8" ht="1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-33144</v>
      </c>
    </row>
    <row r="185" spans="1:8" ht="1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-7554</v>
      </c>
    </row>
    <row r="186" spans="1:8" ht="1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-2106</v>
      </c>
    </row>
    <row r="187" spans="1:8" ht="1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-12</v>
      </c>
    </row>
    <row r="190" spans="1:8" ht="1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-12510</v>
      </c>
    </row>
    <row r="191" spans="1:8" ht="1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2423</v>
      </c>
    </row>
    <row r="192" spans="1:8" ht="1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-3034</v>
      </c>
    </row>
    <row r="193" spans="1:8" ht="1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210</v>
      </c>
    </row>
    <row r="194" spans="1:8" ht="1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-19558</v>
      </c>
    </row>
    <row r="195" spans="1:8" ht="1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69</v>
      </c>
    </row>
    <row r="197" spans="1:8" ht="1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-587</v>
      </c>
    </row>
    <row r="198" spans="1:8" ht="1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2164</v>
      </c>
    </row>
    <row r="200" spans="1:8" ht="1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8223</v>
      </c>
    </row>
    <row r="202" spans="1:8" ht="1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-12513</v>
      </c>
    </row>
    <row r="203" spans="1:8" ht="1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-671</v>
      </c>
    </row>
    <row r="207" spans="1:8" ht="1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-6035</v>
      </c>
    </row>
    <row r="208" spans="1:8" ht="1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-30</v>
      </c>
    </row>
    <row r="209" spans="1:8" ht="1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-6736</v>
      </c>
    </row>
    <row r="212" spans="1:8" ht="1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-16826</v>
      </c>
    </row>
    <row r="213" spans="1:8" ht="1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38973</v>
      </c>
    </row>
    <row r="214" spans="1:8" ht="1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22147</v>
      </c>
    </row>
    <row r="215" spans="1:8" ht="1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5378</v>
      </c>
    </row>
    <row r="219" spans="1:8" ht="1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5378</v>
      </c>
    </row>
    <row r="223" spans="1:8" ht="1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5378</v>
      </c>
    </row>
    <row r="237" spans="1:8" ht="1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5378</v>
      </c>
    </row>
    <row r="240" spans="1:8" ht="1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538</v>
      </c>
    </row>
    <row r="285" spans="1:8" ht="1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538</v>
      </c>
    </row>
    <row r="289" spans="1:8" ht="1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538</v>
      </c>
    </row>
    <row r="303" spans="1:8" ht="1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538</v>
      </c>
    </row>
    <row r="306" spans="1:8" ht="1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72619</v>
      </c>
    </row>
    <row r="351" spans="1:8" ht="1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72619</v>
      </c>
    </row>
    <row r="355" spans="1:8" ht="1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15311</v>
      </c>
    </row>
    <row r="356" spans="1:8" ht="1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-28232</v>
      </c>
    </row>
    <row r="357" spans="1:8" ht="1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-28232</v>
      </c>
    </row>
    <row r="358" spans="1:8" ht="1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-1331</v>
      </c>
    </row>
    <row r="368" spans="1:8" ht="1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58367</v>
      </c>
    </row>
    <row r="369" spans="1:8" ht="1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58367</v>
      </c>
    </row>
    <row r="372" spans="1:8" ht="1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98100</v>
      </c>
    </row>
    <row r="417" spans="1:8" ht="1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98100</v>
      </c>
    </row>
    <row r="421" spans="1:8" ht="1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15311</v>
      </c>
    </row>
    <row r="422" spans="1:8" ht="1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-28232</v>
      </c>
    </row>
    <row r="423" spans="1:8" ht="1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-28232</v>
      </c>
    </row>
    <row r="424" spans="1:8" ht="1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-1331</v>
      </c>
    </row>
    <row r="434" spans="1:8" ht="1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83848</v>
      </c>
    </row>
    <row r="435" spans="1:8" ht="1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83848</v>
      </c>
    </row>
    <row r="438" spans="1:8" ht="1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73785</v>
      </c>
    </row>
    <row r="463" spans="1:8" ht="1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19412</v>
      </c>
    </row>
    <row r="464" spans="1:8" ht="1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50979</v>
      </c>
    </row>
    <row r="466" spans="1:8" ht="1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21674</v>
      </c>
    </row>
    <row r="469" spans="1:8" ht="1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165850</v>
      </c>
    </row>
    <row r="470" spans="1:8" ht="1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11186</v>
      </c>
    </row>
    <row r="474" spans="1:8" ht="1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11186</v>
      </c>
    </row>
    <row r="477" spans="1:8" ht="1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21709</v>
      </c>
    </row>
    <row r="478" spans="1:8" ht="1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21709</v>
      </c>
    </row>
    <row r="479" spans="1:8" ht="1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21709</v>
      </c>
    </row>
    <row r="489" spans="1:8" ht="1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198745</v>
      </c>
    </row>
    <row r="491" spans="1:8" ht="1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4626</v>
      </c>
    </row>
    <row r="493" spans="1:8" ht="1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282</v>
      </c>
    </row>
    <row r="494" spans="1:8" ht="1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6377</v>
      </c>
    </row>
    <row r="496" spans="1:8" ht="1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1476</v>
      </c>
    </row>
    <row r="499" spans="1:8" ht="1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12761</v>
      </c>
    </row>
    <row r="500" spans="1:8" ht="1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6057</v>
      </c>
    </row>
    <row r="503" spans="1:8" ht="1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25</v>
      </c>
    </row>
    <row r="504" spans="1:8" ht="1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994</v>
      </c>
    </row>
    <row r="506" spans="1:8" ht="1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7076</v>
      </c>
    </row>
    <row r="507" spans="1:8" ht="1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10949</v>
      </c>
    </row>
    <row r="520" spans="1:8" ht="1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30786</v>
      </c>
    </row>
    <row r="521" spans="1:8" ht="1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705</v>
      </c>
    </row>
    <row r="523" spans="1:8" ht="1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711</v>
      </c>
    </row>
    <row r="526" spans="1:8" ht="1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8</v>
      </c>
    </row>
    <row r="529" spans="1:8" ht="1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1424</v>
      </c>
    </row>
    <row r="530" spans="1:8" ht="1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1424</v>
      </c>
    </row>
    <row r="551" spans="1:8" ht="1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77706</v>
      </c>
    </row>
    <row r="553" spans="1:8" ht="1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19694</v>
      </c>
    </row>
    <row r="554" spans="1:8" ht="1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56645</v>
      </c>
    </row>
    <row r="556" spans="1:8" ht="1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23142</v>
      </c>
    </row>
    <row r="559" spans="1:8" ht="1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177187</v>
      </c>
    </row>
    <row r="560" spans="1:8" ht="1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6057</v>
      </c>
    </row>
    <row r="563" spans="1:8" ht="1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11211</v>
      </c>
    </row>
    <row r="564" spans="1:8" ht="1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994</v>
      </c>
    </row>
    <row r="566" spans="1:8" ht="1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18262</v>
      </c>
    </row>
    <row r="567" spans="1:8" ht="1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21709</v>
      </c>
    </row>
    <row r="568" spans="1:8" ht="1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21709</v>
      </c>
    </row>
    <row r="569" spans="1:8" ht="1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21709</v>
      </c>
    </row>
    <row r="579" spans="1:8" ht="1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10949</v>
      </c>
    </row>
    <row r="580" spans="1:8" ht="1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228107</v>
      </c>
    </row>
    <row r="581" spans="1:8" ht="1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77706</v>
      </c>
    </row>
    <row r="643" spans="1:8" ht="1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19694</v>
      </c>
    </row>
    <row r="644" spans="1:8" ht="1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56645</v>
      </c>
    </row>
    <row r="646" spans="1:8" ht="1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23142</v>
      </c>
    </row>
    <row r="649" spans="1:8" ht="1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177187</v>
      </c>
    </row>
    <row r="650" spans="1:8" ht="1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6057</v>
      </c>
    </row>
    <row r="653" spans="1:8" ht="1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11211</v>
      </c>
    </row>
    <row r="654" spans="1:8" ht="1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994</v>
      </c>
    </row>
    <row r="656" spans="1:8" ht="1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18262</v>
      </c>
    </row>
    <row r="657" spans="1:8" ht="1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21709</v>
      </c>
    </row>
    <row r="658" spans="1:8" ht="1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21709</v>
      </c>
    </row>
    <row r="659" spans="1:8" ht="1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21709</v>
      </c>
    </row>
    <row r="669" spans="1:8" ht="1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10949</v>
      </c>
    </row>
    <row r="670" spans="1:8" ht="1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228107</v>
      </c>
    </row>
    <row r="671" spans="1:8" ht="1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28199</v>
      </c>
    </row>
    <row r="673" spans="1:8" ht="1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6930</v>
      </c>
    </row>
    <row r="674" spans="1:8" ht="1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30881</v>
      </c>
    </row>
    <row r="676" spans="1:8" ht="1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11324</v>
      </c>
    </row>
    <row r="679" spans="1:8" ht="1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77334</v>
      </c>
    </row>
    <row r="680" spans="1:8" ht="1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7859</v>
      </c>
    </row>
    <row r="684" spans="1:8" ht="1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7859</v>
      </c>
    </row>
    <row r="687" spans="1:8" ht="1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85193</v>
      </c>
    </row>
    <row r="701" spans="1:8" ht="1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4604</v>
      </c>
    </row>
    <row r="703" spans="1:8" ht="1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977</v>
      </c>
    </row>
    <row r="704" spans="1:8" ht="1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3845</v>
      </c>
    </row>
    <row r="706" spans="1:8" ht="1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1369</v>
      </c>
    </row>
    <row r="709" spans="1:8" ht="1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10795</v>
      </c>
    </row>
    <row r="710" spans="1:8" ht="1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568</v>
      </c>
    </row>
    <row r="714" spans="1:8" ht="1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568</v>
      </c>
    </row>
    <row r="717" spans="1:8" ht="1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11363</v>
      </c>
    </row>
    <row r="731" spans="1:8" ht="1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472</v>
      </c>
    </row>
    <row r="733" spans="1:8" ht="1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629</v>
      </c>
    </row>
    <row r="736" spans="1:8" ht="1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8</v>
      </c>
    </row>
    <row r="739" spans="1:8" ht="1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1109</v>
      </c>
    </row>
    <row r="740" spans="1:8" ht="1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1109</v>
      </c>
    </row>
    <row r="761" spans="1:8" ht="1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32331</v>
      </c>
    </row>
    <row r="763" spans="1:8" ht="1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7907</v>
      </c>
    </row>
    <row r="764" spans="1:8" ht="1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34097</v>
      </c>
    </row>
    <row r="766" spans="1:8" ht="1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12685</v>
      </c>
    </row>
    <row r="769" spans="1:8" ht="1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87020</v>
      </c>
    </row>
    <row r="770" spans="1:8" ht="1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8427</v>
      </c>
    </row>
    <row r="774" spans="1:8" ht="1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8427</v>
      </c>
    </row>
    <row r="777" spans="1:8" ht="1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95447</v>
      </c>
    </row>
    <row r="791" spans="1:8" ht="1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32331</v>
      </c>
    </row>
    <row r="853" spans="1:8" ht="1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7907</v>
      </c>
    </row>
    <row r="854" spans="1:8" ht="1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34097</v>
      </c>
    </row>
    <row r="856" spans="1:8" ht="1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12685</v>
      </c>
    </row>
    <row r="859" spans="1:8" ht="1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87020</v>
      </c>
    </row>
    <row r="860" spans="1:8" ht="1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8427</v>
      </c>
    </row>
    <row r="864" spans="1:8" ht="1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8427</v>
      </c>
    </row>
    <row r="867" spans="1:8" ht="1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95447</v>
      </c>
    </row>
    <row r="881" spans="1:8" ht="1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45375</v>
      </c>
    </row>
    <row r="883" spans="1:8" ht="1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11787</v>
      </c>
    </row>
    <row r="884" spans="1:8" ht="1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22548</v>
      </c>
    </row>
    <row r="886" spans="1:8" ht="1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10457</v>
      </c>
    </row>
    <row r="889" spans="1:8" ht="1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90167</v>
      </c>
    </row>
    <row r="890" spans="1:8" ht="1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6057</v>
      </c>
    </row>
    <row r="893" spans="1:8" ht="1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2784</v>
      </c>
    </row>
    <row r="894" spans="1:8" ht="1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994</v>
      </c>
    </row>
    <row r="896" spans="1:8" ht="1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9835</v>
      </c>
    </row>
    <row r="897" spans="1:8" ht="1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21709</v>
      </c>
    </row>
    <row r="898" spans="1:8" ht="1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21709</v>
      </c>
    </row>
    <row r="899" spans="1:8" ht="1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21709</v>
      </c>
    </row>
    <row r="909" spans="1:8" ht="1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10949</v>
      </c>
    </row>
    <row r="910" spans="1:8" ht="1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132660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1002</v>
      </c>
    </row>
    <row r="919" spans="1:8" ht="1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592</v>
      </c>
    </row>
    <row r="920" spans="1:8" ht="1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410</v>
      </c>
    </row>
    <row r="921" spans="1:8" ht="1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1002</v>
      </c>
    </row>
    <row r="922" spans="1:8" ht="1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22066</v>
      </c>
    </row>
    <row r="924" spans="1:8" ht="1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19612</v>
      </c>
    </row>
    <row r="925" spans="1:8" ht="1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2454</v>
      </c>
    </row>
    <row r="926" spans="1:8" ht="1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29172</v>
      </c>
    </row>
    <row r="928" spans="1:8" ht="1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4403</v>
      </c>
    </row>
    <row r="938" spans="1:8" ht="1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4403</v>
      </c>
    </row>
    <row r="942" spans="1:8" ht="1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55641</v>
      </c>
    </row>
    <row r="943" spans="1:8" ht="1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56643</v>
      </c>
    </row>
    <row r="944" spans="1:8" ht="1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22066</v>
      </c>
    </row>
    <row r="956" spans="1:8" ht="1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19612</v>
      </c>
    </row>
    <row r="957" spans="1:8" ht="1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2454</v>
      </c>
    </row>
    <row r="958" spans="1:8" ht="1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29172</v>
      </c>
    </row>
    <row r="960" spans="1:8" ht="1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4403</v>
      </c>
    </row>
    <row r="970" spans="1:8" ht="1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4403</v>
      </c>
    </row>
    <row r="974" spans="1:8" ht="1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55641</v>
      </c>
    </row>
    <row r="975" spans="1:8" ht="1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55641</v>
      </c>
    </row>
    <row r="976" spans="1:8" ht="1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1002</v>
      </c>
    </row>
    <row r="983" spans="1:8" ht="1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592</v>
      </c>
    </row>
    <row r="984" spans="1:8" ht="1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410</v>
      </c>
    </row>
    <row r="985" spans="1:8" ht="1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1002</v>
      </c>
    </row>
    <row r="986" spans="1:8" ht="1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1002</v>
      </c>
    </row>
    <row r="1008" spans="1:8" ht="1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71227</v>
      </c>
    </row>
    <row r="1021" spans="1:8" ht="1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63245</v>
      </c>
    </row>
    <row r="1022" spans="1:8" ht="1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71227</v>
      </c>
    </row>
    <row r="1023" spans="1:8" ht="1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2578</v>
      </c>
    </row>
    <row r="1025" spans="1:8" ht="1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2578</v>
      </c>
    </row>
    <row r="1026" spans="1:8" ht="1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23710</v>
      </c>
    </row>
    <row r="1039" spans="1:8" ht="1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13327</v>
      </c>
    </row>
    <row r="1041" spans="1:8" ht="1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6524</v>
      </c>
    </row>
    <row r="1043" spans="1:8" ht="1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2154</v>
      </c>
    </row>
    <row r="1044" spans="1:8" ht="1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101</v>
      </c>
    </row>
    <row r="1045" spans="1:8" ht="1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884</v>
      </c>
    </row>
    <row r="1046" spans="1:8" ht="1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1169</v>
      </c>
    </row>
    <row r="1047" spans="1:8" ht="1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1705</v>
      </c>
    </row>
    <row r="1048" spans="1:8" ht="1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32062</v>
      </c>
    </row>
    <row r="1049" spans="1:8" ht="1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58350</v>
      </c>
    </row>
    <row r="1050" spans="1:8" ht="1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129577</v>
      </c>
    </row>
    <row r="1051" spans="1:8" ht="1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20167</v>
      </c>
    </row>
    <row r="1064" spans="1:8" ht="1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17487</v>
      </c>
    </row>
    <row r="1065" spans="1:8" ht="1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20167</v>
      </c>
    </row>
    <row r="1066" spans="1:8" ht="1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2578</v>
      </c>
    </row>
    <row r="1068" spans="1:8" ht="1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2578</v>
      </c>
    </row>
    <row r="1069" spans="1:8" ht="1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23710</v>
      </c>
    </row>
    <row r="1082" spans="1:8" ht="1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13327</v>
      </c>
    </row>
    <row r="1084" spans="1:8" ht="1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6524</v>
      </c>
    </row>
    <row r="1086" spans="1:8" ht="1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2154</v>
      </c>
    </row>
    <row r="1087" spans="1:8" ht="1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101</v>
      </c>
    </row>
    <row r="1088" spans="1:8" ht="1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884</v>
      </c>
    </row>
    <row r="1089" spans="1:8" ht="1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1169</v>
      </c>
    </row>
    <row r="1090" spans="1:8" ht="1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1705</v>
      </c>
    </row>
    <row r="1091" spans="1:8" ht="1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32062</v>
      </c>
    </row>
    <row r="1092" spans="1:8" ht="1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58350</v>
      </c>
    </row>
    <row r="1093" spans="1:8" ht="1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78517</v>
      </c>
    </row>
    <row r="1094" spans="1:8" ht="1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51060</v>
      </c>
    </row>
    <row r="1107" spans="1:8" ht="1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45758</v>
      </c>
    </row>
    <row r="1108" spans="1:8" ht="1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51060</v>
      </c>
    </row>
    <row r="1109" spans="1:8" ht="1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51060</v>
      </c>
    </row>
    <row r="1137" spans="1:8" ht="1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4409</v>
      </c>
    </row>
    <row r="1297" spans="1:8" ht="1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4409</v>
      </c>
    </row>
    <row r="1301" spans="1:8" ht="1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17300</v>
      </c>
    </row>
    <row r="1302" spans="1:8" ht="1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17300</v>
      </c>
    </row>
    <row r="1306" spans="1:8" ht="1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4409</v>
      </c>
    </row>
    <row r="1327" spans="1:8" ht="1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4409</v>
      </c>
    </row>
    <row r="1331" spans="1:8" ht="1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17300</v>
      </c>
    </row>
    <row r="1332" spans="1:8" ht="1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17300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5">
      <selection activeCell="C68" sqref="C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5378</v>
      </c>
      <c r="H12" s="196">
        <v>5378</v>
      </c>
    </row>
    <row r="13" spans="1:8" ht="15">
      <c r="A13" s="89" t="s">
        <v>27</v>
      </c>
      <c r="B13" s="91" t="s">
        <v>28</v>
      </c>
      <c r="C13" s="197">
        <v>45374</v>
      </c>
      <c r="D13" s="197">
        <v>45586</v>
      </c>
      <c r="E13" s="89" t="s">
        <v>846</v>
      </c>
      <c r="F13" s="93" t="s">
        <v>29</v>
      </c>
      <c r="G13" s="197">
        <v>5378</v>
      </c>
      <c r="H13" s="196">
        <v>5378</v>
      </c>
    </row>
    <row r="14" spans="1:8" ht="15">
      <c r="A14" s="89" t="s">
        <v>30</v>
      </c>
      <c r="B14" s="91" t="s">
        <v>31</v>
      </c>
      <c r="C14" s="197">
        <v>11780</v>
      </c>
      <c r="D14" s="197">
        <v>12482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22510</v>
      </c>
      <c r="D16" s="197">
        <v>20098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5378</v>
      </c>
      <c r="H18" s="610">
        <f>H12+H15+H16+H17</f>
        <v>5378</v>
      </c>
    </row>
    <row r="19" spans="1:8" ht="15.75">
      <c r="A19" s="89" t="s">
        <v>49</v>
      </c>
      <c r="B19" s="91" t="s">
        <v>50</v>
      </c>
      <c r="C19" s="197">
        <v>10503</v>
      </c>
      <c r="D19" s="197">
        <v>10350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90167</v>
      </c>
      <c r="D20" s="598">
        <f>SUM(D12:D19)</f>
        <v>88516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538</v>
      </c>
      <c r="H22" s="614">
        <f>SUM(H23:H25)</f>
        <v>538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538</v>
      </c>
      <c r="H23" s="196">
        <v>538</v>
      </c>
    </row>
    <row r="24" spans="1:13" ht="15">
      <c r="A24" s="89" t="s">
        <v>67</v>
      </c>
      <c r="B24" s="91" t="s">
        <v>68</v>
      </c>
      <c r="C24" s="197">
        <v>6057</v>
      </c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2784</v>
      </c>
      <c r="D25" s="197">
        <v>3327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20103</v>
      </c>
      <c r="H26" s="598">
        <f>H20+H21+H22</f>
        <v>20103</v>
      </c>
      <c r="M26" s="98"/>
    </row>
    <row r="27" spans="1:8" ht="15.75">
      <c r="A27" s="89" t="s">
        <v>79</v>
      </c>
      <c r="B27" s="91" t="s">
        <v>80</v>
      </c>
      <c r="C27" s="197">
        <v>994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9835</v>
      </c>
      <c r="D28" s="598">
        <f>SUM(D24:D27)</f>
        <v>3327</v>
      </c>
      <c r="E28" s="202" t="s">
        <v>84</v>
      </c>
      <c r="F28" s="93" t="s">
        <v>85</v>
      </c>
      <c r="G28" s="595">
        <f>SUM(G29:G31)</f>
        <v>43056</v>
      </c>
      <c r="H28" s="596">
        <f>SUM(H29:H31)</f>
        <v>31558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43056</v>
      </c>
      <c r="H29" s="197">
        <v>31558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">
      <c r="A31" s="89" t="s">
        <v>91</v>
      </c>
      <c r="B31" s="91" t="s">
        <v>92</v>
      </c>
      <c r="C31" s="197">
        <v>10949</v>
      </c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15311</v>
      </c>
      <c r="H32" s="197">
        <v>41061</v>
      </c>
      <c r="M32" s="98"/>
    </row>
    <row r="33" spans="1:8" ht="15.75">
      <c r="A33" s="482" t="s">
        <v>99</v>
      </c>
      <c r="B33" s="97" t="s">
        <v>100</v>
      </c>
      <c r="C33" s="597">
        <f>C31+C32</f>
        <v>10949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58367</v>
      </c>
      <c r="H34" s="598">
        <f>H28+H32+H33</f>
        <v>72619</v>
      </c>
    </row>
    <row r="35" spans="1:8" ht="15">
      <c r="A35" s="89" t="s">
        <v>106</v>
      </c>
      <c r="B35" s="94" t="s">
        <v>107</v>
      </c>
      <c r="C35" s="595">
        <f>SUM(C36:C39)</f>
        <v>21709</v>
      </c>
      <c r="D35" s="596">
        <f>SUM(D36:D39)</f>
        <v>46255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21709</v>
      </c>
      <c r="D36" s="197">
        <v>46255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83848</v>
      </c>
      <c r="H37" s="600">
        <f>H26+H18+H34</f>
        <v>98100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47359+9</f>
        <v>47368</v>
      </c>
      <c r="H45" s="197">
        <v>50727</v>
      </c>
    </row>
    <row r="46" spans="1:13" ht="15.75">
      <c r="A46" s="473" t="s">
        <v>137</v>
      </c>
      <c r="B46" s="96" t="s">
        <v>138</v>
      </c>
      <c r="C46" s="597">
        <f>C35+C40+C45</f>
        <v>21709</v>
      </c>
      <c r="D46" s="598">
        <f>D35+D40+D45</f>
        <v>46255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2539</v>
      </c>
      <c r="H49" s="197">
        <v>533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49907</v>
      </c>
      <c r="H50" s="596">
        <f>SUM(H44:H49)</f>
        <v>51260</v>
      </c>
    </row>
    <row r="51" spans="1:8" ht="15">
      <c r="A51" s="89" t="s">
        <v>79</v>
      </c>
      <c r="B51" s="91" t="s">
        <v>155</v>
      </c>
      <c r="C51" s="197">
        <v>1002</v>
      </c>
      <c r="D51" s="197">
        <v>1105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1002</v>
      </c>
      <c r="D52" s="598">
        <f>SUM(D48:D51)</f>
        <v>1105</v>
      </c>
      <c r="E52" s="201" t="s">
        <v>158</v>
      </c>
      <c r="F52" s="95" t="s">
        <v>159</v>
      </c>
      <c r="G52" s="197">
        <v>1153</v>
      </c>
      <c r="H52" s="197">
        <v>1153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733</v>
      </c>
      <c r="D55" s="478">
        <v>687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134395</v>
      </c>
      <c r="D56" s="602">
        <f>D20+D21+D22+D28+D33+D46+D52+D54+D55</f>
        <v>139890</v>
      </c>
      <c r="E56" s="100" t="s">
        <v>850</v>
      </c>
      <c r="F56" s="99" t="s">
        <v>172</v>
      </c>
      <c r="G56" s="599">
        <f>G50+G52+G53+G54+G55</f>
        <v>51060</v>
      </c>
      <c r="H56" s="600">
        <f>H50+H52+H53+H54+H55</f>
        <v>52413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1242</v>
      </c>
      <c r="D59" s="197">
        <v>1313</v>
      </c>
      <c r="E59" s="201" t="s">
        <v>180</v>
      </c>
      <c r="F59" s="486" t="s">
        <v>181</v>
      </c>
      <c r="G59" s="197">
        <v>20167</v>
      </c>
      <c r="H59" s="197">
        <v>19558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26288</v>
      </c>
      <c r="H61" s="596">
        <f>SUM(H62:H68)</f>
        <v>26655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2578</v>
      </c>
      <c r="H62" s="197">
        <v>3637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13327</v>
      </c>
      <c r="H64" s="197">
        <v>12189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1242</v>
      </c>
      <c r="D65" s="598">
        <f>SUM(D59:D64)</f>
        <v>1313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6524</v>
      </c>
      <c r="H66" s="197">
        <v>6896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1705</v>
      </c>
      <c r="H67" s="197">
        <v>1702</v>
      </c>
    </row>
    <row r="68" spans="1:8" ht="15">
      <c r="A68" s="89" t="s">
        <v>206</v>
      </c>
      <c r="B68" s="91" t="s">
        <v>207</v>
      </c>
      <c r="C68" s="197">
        <f>24241-2175</f>
        <v>22066</v>
      </c>
      <c r="D68" s="197">
        <v>1504</v>
      </c>
      <c r="E68" s="89" t="s">
        <v>212</v>
      </c>
      <c r="F68" s="93" t="s">
        <v>213</v>
      </c>
      <c r="G68" s="197">
        <v>2154</v>
      </c>
      <c r="H68" s="197">
        <v>2231</v>
      </c>
    </row>
    <row r="69" spans="1:8" ht="15">
      <c r="A69" s="89" t="s">
        <v>210</v>
      </c>
      <c r="B69" s="91" t="s">
        <v>211</v>
      </c>
      <c r="C69" s="197">
        <v>29172</v>
      </c>
      <c r="D69" s="197">
        <v>23102</v>
      </c>
      <c r="E69" s="201" t="s">
        <v>79</v>
      </c>
      <c r="F69" s="93" t="s">
        <v>216</v>
      </c>
      <c r="G69" s="197">
        <v>32062</v>
      </c>
      <c r="H69" s="197">
        <v>17376</v>
      </c>
    </row>
    <row r="70" spans="1:8" ht="1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78517</v>
      </c>
      <c r="H71" s="598">
        <f>H59+H60+H61+H69+H70</f>
        <v>63589</v>
      </c>
    </row>
    <row r="72" spans="1:8" ht="1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2228+2175</f>
        <v>4403</v>
      </c>
      <c r="D75" s="197">
        <v>9320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55641</v>
      </c>
      <c r="D76" s="598">
        <f>SUM(D68:D75)</f>
        <v>33926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78517</v>
      </c>
      <c r="H79" s="600">
        <f>H71+H73+H75+H77</f>
        <v>63589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418</v>
      </c>
      <c r="D88" s="197">
        <v>57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21589</v>
      </c>
      <c r="D89" s="197">
        <v>38776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140</v>
      </c>
      <c r="D90" s="197">
        <v>140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22147</v>
      </c>
      <c r="D92" s="598">
        <f>SUM(D88:D91)</f>
        <v>38973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79030</v>
      </c>
      <c r="D94" s="602">
        <f>D65+D76+D85+D92+D93</f>
        <v>74212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213425</v>
      </c>
      <c r="D95" s="604">
        <f>D94+D56</f>
        <v>214102</v>
      </c>
      <c r="E95" s="229" t="s">
        <v>941</v>
      </c>
      <c r="F95" s="489" t="s">
        <v>268</v>
      </c>
      <c r="G95" s="603">
        <f>G37+G40+G56+G79</f>
        <v>213425</v>
      </c>
      <c r="H95" s="604">
        <f>H37+H40+H56+H79</f>
        <v>214102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975</v>
      </c>
      <c r="B98" s="701">
        <f>pdeReportingDate</f>
        <v>45132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Стефка Левиджова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6289</v>
      </c>
      <c r="D12" s="316">
        <v>5447</v>
      </c>
      <c r="E12" s="194" t="s">
        <v>277</v>
      </c>
      <c r="F12" s="240" t="s">
        <v>278</v>
      </c>
      <c r="G12" s="316"/>
      <c r="H12" s="316"/>
    </row>
    <row r="13" spans="1:8" ht="15">
      <c r="A13" s="194" t="s">
        <v>279</v>
      </c>
      <c r="B13" s="190" t="s">
        <v>280</v>
      </c>
      <c r="C13" s="316">
        <v>71913</v>
      </c>
      <c r="D13" s="316">
        <v>60010</v>
      </c>
      <c r="E13" s="194" t="s">
        <v>281</v>
      </c>
      <c r="F13" s="240" t="s">
        <v>282</v>
      </c>
      <c r="G13" s="316">
        <v>139090</v>
      </c>
      <c r="H13" s="316">
        <v>115757</v>
      </c>
    </row>
    <row r="14" spans="1:8" ht="15">
      <c r="A14" s="194" t="s">
        <v>283</v>
      </c>
      <c r="B14" s="190" t="s">
        <v>284</v>
      </c>
      <c r="C14" s="316">
        <v>11363</v>
      </c>
      <c r="D14" s="316">
        <v>9924</v>
      </c>
      <c r="E14" s="245" t="s">
        <v>285</v>
      </c>
      <c r="F14" s="240" t="s">
        <v>286</v>
      </c>
      <c r="G14" s="316">
        <v>3236</v>
      </c>
      <c r="H14" s="316">
        <v>2895</v>
      </c>
    </row>
    <row r="15" spans="1:8" ht="15">
      <c r="A15" s="194" t="s">
        <v>287</v>
      </c>
      <c r="B15" s="190" t="s">
        <v>288</v>
      </c>
      <c r="C15" s="316">
        <v>28994</v>
      </c>
      <c r="D15" s="316">
        <v>23535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4804</v>
      </c>
      <c r="D16" s="316">
        <v>4101</v>
      </c>
      <c r="E16" s="236" t="s">
        <v>52</v>
      </c>
      <c r="F16" s="264" t="s">
        <v>292</v>
      </c>
      <c r="G16" s="628">
        <f>SUM(G12:G15)</f>
        <v>142326</v>
      </c>
      <c r="H16" s="629">
        <f>SUM(H12:H15)</f>
        <v>118652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39">
        <v>9</v>
      </c>
    </row>
    <row r="19" spans="1:8" ht="15">
      <c r="A19" s="194" t="s">
        <v>299</v>
      </c>
      <c r="B19" s="190" t="s">
        <v>300</v>
      </c>
      <c r="C19" s="316">
        <v>1149</v>
      </c>
      <c r="D19" s="316">
        <v>1396</v>
      </c>
      <c r="E19" s="194" t="s">
        <v>301</v>
      </c>
      <c r="F19" s="237" t="s">
        <v>302</v>
      </c>
      <c r="G19" s="316"/>
      <c r="H19" s="316">
        <v>9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124512</v>
      </c>
      <c r="D22" s="629">
        <f>SUM(D12:D18)+D19</f>
        <v>104413</v>
      </c>
      <c r="E22" s="194" t="s">
        <v>309</v>
      </c>
      <c r="F22" s="237" t="s">
        <v>310</v>
      </c>
      <c r="G22" s="316">
        <v>127</v>
      </c>
      <c r="H22" s="316">
        <v>33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929</v>
      </c>
      <c r="D25" s="316">
        <v>651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127</v>
      </c>
      <c r="H27" s="629">
        <f>SUM(H22:H26)</f>
        <v>33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929</v>
      </c>
      <c r="D29" s="629">
        <f>SUM(D25:D28)</f>
        <v>651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125441</v>
      </c>
      <c r="D31" s="635">
        <f>D29+D22</f>
        <v>105064</v>
      </c>
      <c r="E31" s="251" t="s">
        <v>824</v>
      </c>
      <c r="F31" s="266" t="s">
        <v>331</v>
      </c>
      <c r="G31" s="253">
        <f>G16+G18+G27</f>
        <v>142453</v>
      </c>
      <c r="H31" s="254">
        <f>H16+H18+H27</f>
        <v>118694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17012</v>
      </c>
      <c r="D33" s="244">
        <f>IF((H31-D31)&gt;0,H31-D31,0)</f>
        <v>13630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125441</v>
      </c>
      <c r="D36" s="637">
        <f>D31-D34+D35</f>
        <v>105064</v>
      </c>
      <c r="E36" s="262" t="s">
        <v>346</v>
      </c>
      <c r="F36" s="256" t="s">
        <v>347</v>
      </c>
      <c r="G36" s="267">
        <f>G35-G34+G31</f>
        <v>142453</v>
      </c>
      <c r="H36" s="268">
        <f>H35-H34+H31</f>
        <v>118694</v>
      </c>
    </row>
    <row r="37" spans="1:8" ht="15.75">
      <c r="A37" s="261" t="s">
        <v>348</v>
      </c>
      <c r="B37" s="231" t="s">
        <v>349</v>
      </c>
      <c r="C37" s="634">
        <f>IF((G36-C36)&gt;0,G36-C36,0)</f>
        <v>17012</v>
      </c>
      <c r="D37" s="635">
        <f>IF((H36-D36)&gt;0,H36-D36,0)</f>
        <v>13630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1701</v>
      </c>
      <c r="D38" s="629">
        <f>D39+D40+D41</f>
        <v>1363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1701</v>
      </c>
      <c r="D39" s="316">
        <v>1363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15311</v>
      </c>
      <c r="D42" s="244">
        <f>+IF((H36-D36-D38)&gt;0,H36-D36-D38,0)</f>
        <v>12267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15311</v>
      </c>
      <c r="D44" s="268">
        <f>IF(H42=0,IF(D42-D43&gt;0,D42-D43+H43,0),IF(H42-H43&lt;0,H43-H42+D42,0))</f>
        <v>12267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142453</v>
      </c>
      <c r="D45" s="631">
        <f>D36+D38+D42</f>
        <v>118694</v>
      </c>
      <c r="E45" s="270" t="s">
        <v>373</v>
      </c>
      <c r="F45" s="272" t="s">
        <v>374</v>
      </c>
      <c r="G45" s="630">
        <f>G42+G36</f>
        <v>142453</v>
      </c>
      <c r="H45" s="631">
        <f>H42+H36</f>
        <v>118694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975</v>
      </c>
      <c r="B50" s="701">
        <f>pdeReportingDate</f>
        <v>45132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Стефка Левиджова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">
      <c r="A59" s="695"/>
      <c r="B59" s="700"/>
      <c r="C59" s="700"/>
      <c r="D59" s="700"/>
      <c r="E59" s="700"/>
      <c r="F59" s="574"/>
      <c r="G59" s="45"/>
      <c r="H59" s="42"/>
    </row>
    <row r="60" spans="1:8" ht="15">
      <c r="A60" s="695"/>
      <c r="B60" s="700"/>
      <c r="C60" s="700"/>
      <c r="D60" s="700"/>
      <c r="E60" s="700"/>
      <c r="F60" s="574"/>
      <c r="G60" s="45"/>
      <c r="H60" s="42"/>
    </row>
    <row r="61" spans="1:8" ht="15">
      <c r="A61" s="695"/>
      <c r="B61" s="700"/>
      <c r="C61" s="700"/>
      <c r="D61" s="700"/>
      <c r="E61" s="700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23">
      <selection activeCell="C20" sqref="C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160911</v>
      </c>
      <c r="D11" s="197">
        <v>134963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-103162</v>
      </c>
      <c r="D12" s="197">
        <v>-87932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-33144</v>
      </c>
      <c r="D14" s="197">
        <v>-29633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-7554</v>
      </c>
      <c r="D15" s="197">
        <v>-6973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-2106</v>
      </c>
      <c r="D16" s="197">
        <v>-1682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-12</v>
      </c>
      <c r="D19" s="197">
        <v>-112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-12510</v>
      </c>
      <c r="D20" s="197">
        <v>-1328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7">
        <f>SUM(C11:C20)</f>
        <v>2423</v>
      </c>
      <c r="D21" s="658">
        <f>SUM(D11:D20)</f>
        <v>7303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-3034</v>
      </c>
      <c r="D23" s="197">
        <v>-2146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210</v>
      </c>
      <c r="D24" s="197">
        <v>43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-19558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997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69</v>
      </c>
      <c r="D27" s="197">
        <v>33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-587</v>
      </c>
      <c r="D28" s="197">
        <v>-587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2164</v>
      </c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8223</v>
      </c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7">
        <f>SUM(C23:C32)</f>
        <v>-12513</v>
      </c>
      <c r="D33" s="658">
        <f>SUM(D23:D32)</f>
        <v>-1660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">
      <c r="A38" s="277" t="s">
        <v>429</v>
      </c>
      <c r="B38" s="178" t="s">
        <v>430</v>
      </c>
      <c r="C38" s="197">
        <v>-671</v>
      </c>
      <c r="D38" s="197">
        <v>-278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-6035</v>
      </c>
      <c r="D39" s="197">
        <v>-6219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-30</v>
      </c>
      <c r="D40" s="197">
        <v>-109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9">
        <f>SUM(C35:C42)</f>
        <v>-6736</v>
      </c>
      <c r="D43" s="660">
        <f>SUM(D35:D42)</f>
        <v>-6606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-16826</v>
      </c>
      <c r="D44" s="307">
        <f>D43+D33+D21</f>
        <v>-963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38973</v>
      </c>
      <c r="D45" s="309">
        <v>20744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22147</v>
      </c>
      <c r="D46" s="311">
        <f>D45+D44</f>
        <v>19781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5" t="s">
        <v>972</v>
      </c>
      <c r="B51" s="705"/>
      <c r="C51" s="705"/>
      <c r="D51" s="705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1">
        <f>pdeReportingDate</f>
        <v>45132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Стефка Левиджова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">
      <c r="A63" s="695"/>
      <c r="B63" s="700"/>
      <c r="C63" s="700"/>
      <c r="D63" s="700"/>
      <c r="E63" s="700"/>
      <c r="F63" s="574"/>
      <c r="G63" s="45"/>
      <c r="H63" s="42"/>
    </row>
    <row r="64" spans="1:8" ht="15">
      <c r="A64" s="695"/>
      <c r="B64" s="700"/>
      <c r="C64" s="700"/>
      <c r="D64" s="700"/>
      <c r="E64" s="700"/>
      <c r="F64" s="574"/>
      <c r="G64" s="45"/>
      <c r="H64" s="42"/>
    </row>
    <row r="65" spans="1:8" ht="15">
      <c r="A65" s="695"/>
      <c r="B65" s="700"/>
      <c r="C65" s="700"/>
      <c r="D65" s="700"/>
      <c r="E65" s="700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10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0.7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0.7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5378</v>
      </c>
      <c r="D13" s="584">
        <f>'1-Баланс'!H20</f>
        <v>19565</v>
      </c>
      <c r="E13" s="584">
        <f>'1-Баланс'!H21</f>
        <v>0</v>
      </c>
      <c r="F13" s="584">
        <f>'1-Баланс'!H23</f>
        <v>538</v>
      </c>
      <c r="G13" s="584">
        <f>'1-Баланс'!H24</f>
        <v>0</v>
      </c>
      <c r="H13" s="585"/>
      <c r="I13" s="584">
        <f>'1-Баланс'!H29+'1-Баланс'!H32</f>
        <v>72619</v>
      </c>
      <c r="J13" s="584">
        <f>'1-Баланс'!H30+'1-Баланс'!H33</f>
        <v>0</v>
      </c>
      <c r="K13" s="585"/>
      <c r="L13" s="584">
        <f>SUM(C13:K13)</f>
        <v>98100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2">
        <f>C13+C14</f>
        <v>5378</v>
      </c>
      <c r="D17" s="652">
        <f aca="true" t="shared" si="2" ref="D17:M17">D13+D14</f>
        <v>19565</v>
      </c>
      <c r="E17" s="652">
        <f t="shared" si="2"/>
        <v>0</v>
      </c>
      <c r="F17" s="652">
        <f t="shared" si="2"/>
        <v>538</v>
      </c>
      <c r="G17" s="652">
        <f t="shared" si="2"/>
        <v>0</v>
      </c>
      <c r="H17" s="652">
        <f t="shared" si="2"/>
        <v>0</v>
      </c>
      <c r="I17" s="652">
        <f t="shared" si="2"/>
        <v>72619</v>
      </c>
      <c r="J17" s="652">
        <f t="shared" si="2"/>
        <v>0</v>
      </c>
      <c r="K17" s="652">
        <f t="shared" si="2"/>
        <v>0</v>
      </c>
      <c r="L17" s="584">
        <f t="shared" si="1"/>
        <v>98100</v>
      </c>
      <c r="M17" s="653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15311</v>
      </c>
      <c r="J18" s="584">
        <f>+'1-Баланс'!G33</f>
        <v>0</v>
      </c>
      <c r="K18" s="585"/>
      <c r="L18" s="584">
        <f t="shared" si="1"/>
        <v>15311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-28232</v>
      </c>
      <c r="J19" s="168">
        <f>J20+J21</f>
        <v>0</v>
      </c>
      <c r="K19" s="168">
        <f t="shared" si="3"/>
        <v>0</v>
      </c>
      <c r="L19" s="584">
        <f t="shared" si="1"/>
        <v>-28232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-28232</v>
      </c>
      <c r="J20" s="316"/>
      <c r="K20" s="316"/>
      <c r="L20" s="584">
        <f>SUM(C20:K20)</f>
        <v>-28232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-1331</v>
      </c>
      <c r="J30" s="316"/>
      <c r="K30" s="316"/>
      <c r="L30" s="584">
        <f t="shared" si="1"/>
        <v>-1331</v>
      </c>
      <c r="M30" s="317"/>
      <c r="N30" s="169"/>
    </row>
    <row r="31" spans="1:14" ht="15">
      <c r="A31" s="547" t="s">
        <v>501</v>
      </c>
      <c r="B31" s="548" t="s">
        <v>502</v>
      </c>
      <c r="C31" s="652">
        <f>C19+C22+C23+C26+C30+C29+C17+C18</f>
        <v>5378</v>
      </c>
      <c r="D31" s="652">
        <f aca="true" t="shared" si="6" ref="D31:M31">D19+D22+D23+D26+D30+D29+D17+D18</f>
        <v>19565</v>
      </c>
      <c r="E31" s="652">
        <f t="shared" si="6"/>
        <v>0</v>
      </c>
      <c r="F31" s="652">
        <f t="shared" si="6"/>
        <v>538</v>
      </c>
      <c r="G31" s="652">
        <f t="shared" si="6"/>
        <v>0</v>
      </c>
      <c r="H31" s="652">
        <f t="shared" si="6"/>
        <v>0</v>
      </c>
      <c r="I31" s="652">
        <f t="shared" si="6"/>
        <v>58367</v>
      </c>
      <c r="J31" s="652">
        <f t="shared" si="6"/>
        <v>0</v>
      </c>
      <c r="K31" s="652">
        <f t="shared" si="6"/>
        <v>0</v>
      </c>
      <c r="L31" s="584">
        <f t="shared" si="1"/>
        <v>83848</v>
      </c>
      <c r="M31" s="653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5378</v>
      </c>
      <c r="D34" s="587">
        <f t="shared" si="7"/>
        <v>19565</v>
      </c>
      <c r="E34" s="587">
        <f t="shared" si="7"/>
        <v>0</v>
      </c>
      <c r="F34" s="587">
        <f t="shared" si="7"/>
        <v>538</v>
      </c>
      <c r="G34" s="587">
        <f t="shared" si="7"/>
        <v>0</v>
      </c>
      <c r="H34" s="587">
        <f t="shared" si="7"/>
        <v>0</v>
      </c>
      <c r="I34" s="587">
        <f t="shared" si="7"/>
        <v>58367</v>
      </c>
      <c r="J34" s="587">
        <f t="shared" si="7"/>
        <v>0</v>
      </c>
      <c r="K34" s="587">
        <f t="shared" si="7"/>
        <v>0</v>
      </c>
      <c r="L34" s="650">
        <f t="shared" si="1"/>
        <v>83848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975</v>
      </c>
      <c r="B38" s="701">
        <f>pdeReportingDate</f>
        <v>45132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Стефка Левиджова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">
      <c r="A49" s="695"/>
      <c r="B49" s="700"/>
      <c r="C49" s="700"/>
      <c r="D49" s="700"/>
      <c r="E49" s="700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">
      <selection activeCell="C74" sqref="C7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998</v>
      </c>
      <c r="B12" s="679"/>
      <c r="C12" s="92">
        <v>982</v>
      </c>
      <c r="D12" s="92">
        <v>100</v>
      </c>
      <c r="E12" s="92"/>
      <c r="F12" s="469">
        <f>C12-E12</f>
        <v>982</v>
      </c>
    </row>
    <row r="13" spans="1:6" ht="15">
      <c r="A13" s="678" t="s">
        <v>1000</v>
      </c>
      <c r="B13" s="679"/>
      <c r="C13" s="92">
        <v>3352</v>
      </c>
      <c r="D13" s="92">
        <v>100</v>
      </c>
      <c r="E13" s="92"/>
      <c r="F13" s="469">
        <f aca="true" t="shared" si="0" ref="F13:F26">C13-E13</f>
        <v>3352</v>
      </c>
    </row>
    <row r="14" spans="1:6" ht="15">
      <c r="A14" s="678" t="s">
        <v>1001</v>
      </c>
      <c r="B14" s="679"/>
      <c r="C14" s="92">
        <v>75</v>
      </c>
      <c r="D14" s="92">
        <v>100</v>
      </c>
      <c r="E14" s="92"/>
      <c r="F14" s="469">
        <f t="shared" si="0"/>
        <v>75</v>
      </c>
    </row>
    <row r="15" spans="1:6" ht="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4409</v>
      </c>
      <c r="D27" s="472"/>
      <c r="E27" s="472">
        <f>SUM(E12:E26)</f>
        <v>0</v>
      </c>
      <c r="F27" s="472">
        <f>SUM(F12:F26)</f>
        <v>4409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4409</v>
      </c>
      <c r="D79" s="472"/>
      <c r="E79" s="472">
        <f>E78+E61+E44+E27</f>
        <v>0</v>
      </c>
      <c r="F79" s="472">
        <f>F78+F61+F44+F27</f>
        <v>4409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8" t="s">
        <v>999</v>
      </c>
      <c r="B82" s="679"/>
      <c r="C82" s="92">
        <v>17300</v>
      </c>
      <c r="D82" s="92">
        <v>100</v>
      </c>
      <c r="E82" s="92"/>
      <c r="F82" s="469">
        <f>C82-E82</f>
        <v>17300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17300</v>
      </c>
      <c r="D97" s="472"/>
      <c r="E97" s="472">
        <f>SUM(E82:E96)</f>
        <v>0</v>
      </c>
      <c r="F97" s="472">
        <f>SUM(F82:F96)</f>
        <v>17300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17300</v>
      </c>
      <c r="D149" s="472"/>
      <c r="E149" s="472">
        <f>E148+E131+E114+E97</f>
        <v>0</v>
      </c>
      <c r="F149" s="472">
        <f>F148+F131+F114+F97</f>
        <v>17300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975</v>
      </c>
      <c r="B151" s="701">
        <f>pdeReportingDate</f>
        <v>45132</v>
      </c>
      <c r="C151" s="701"/>
      <c r="D151" s="701"/>
      <c r="E151" s="701"/>
      <c r="F151" s="701"/>
      <c r="G151" s="701"/>
      <c r="H151" s="701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2" t="str">
        <f>authorName</f>
        <v>Стефка Левиджова</v>
      </c>
      <c r="C153" s="702"/>
      <c r="D153" s="702"/>
      <c r="E153" s="702"/>
      <c r="F153" s="702"/>
      <c r="G153" s="702"/>
      <c r="H153" s="702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">
      <c r="A160" s="695"/>
      <c r="B160" s="700"/>
      <c r="C160" s="700"/>
      <c r="D160" s="700"/>
      <c r="E160" s="700"/>
      <c r="F160" s="574"/>
      <c r="G160" s="45"/>
      <c r="H160" s="42"/>
    </row>
    <row r="161" spans="1:8" ht="15">
      <c r="A161" s="695"/>
      <c r="B161" s="700"/>
      <c r="C161" s="700"/>
      <c r="D161" s="700"/>
      <c r="E161" s="700"/>
      <c r="F161" s="574"/>
      <c r="G161" s="45"/>
      <c r="H161" s="42"/>
    </row>
    <row r="162" spans="1:8" ht="1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R27" sqref="R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73785</v>
      </c>
      <c r="E12" s="328">
        <v>4626</v>
      </c>
      <c r="F12" s="328">
        <v>705</v>
      </c>
      <c r="G12" s="329">
        <f aca="true" t="shared" si="2" ref="G12:G42">D12+E12-F12</f>
        <v>77706</v>
      </c>
      <c r="H12" s="328"/>
      <c r="I12" s="328"/>
      <c r="J12" s="329">
        <f aca="true" t="shared" si="3" ref="J12:J42">G12+H12-I12</f>
        <v>77706</v>
      </c>
      <c r="K12" s="328">
        <v>28199</v>
      </c>
      <c r="L12" s="328">
        <v>4604</v>
      </c>
      <c r="M12" s="328">
        <v>472</v>
      </c>
      <c r="N12" s="329">
        <f aca="true" t="shared" si="4" ref="N12:N42">K12+L12-M12</f>
        <v>32331</v>
      </c>
      <c r="O12" s="328"/>
      <c r="P12" s="328"/>
      <c r="Q12" s="329">
        <f t="shared" si="0"/>
        <v>32331</v>
      </c>
      <c r="R12" s="340">
        <f t="shared" si="1"/>
        <v>45375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19412</v>
      </c>
      <c r="E13" s="328">
        <v>282</v>
      </c>
      <c r="F13" s="328"/>
      <c r="G13" s="329">
        <f t="shared" si="2"/>
        <v>19694</v>
      </c>
      <c r="H13" s="328"/>
      <c r="I13" s="328"/>
      <c r="J13" s="329">
        <f t="shared" si="3"/>
        <v>19694</v>
      </c>
      <c r="K13" s="328">
        <v>6930</v>
      </c>
      <c r="L13" s="328">
        <v>977</v>
      </c>
      <c r="M13" s="328"/>
      <c r="N13" s="329">
        <f t="shared" si="4"/>
        <v>7907</v>
      </c>
      <c r="O13" s="328"/>
      <c r="P13" s="328"/>
      <c r="Q13" s="329">
        <f t="shared" si="0"/>
        <v>7907</v>
      </c>
      <c r="R13" s="340">
        <f t="shared" si="1"/>
        <v>11787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50979</v>
      </c>
      <c r="E15" s="328">
        <v>6377</v>
      </c>
      <c r="F15" s="328">
        <v>711</v>
      </c>
      <c r="G15" s="329">
        <f t="shared" si="2"/>
        <v>56645</v>
      </c>
      <c r="H15" s="328"/>
      <c r="I15" s="328"/>
      <c r="J15" s="329">
        <f t="shared" si="3"/>
        <v>56645</v>
      </c>
      <c r="K15" s="328">
        <v>30881</v>
      </c>
      <c r="L15" s="328">
        <v>3845</v>
      </c>
      <c r="M15" s="328">
        <v>629</v>
      </c>
      <c r="N15" s="329">
        <f t="shared" si="4"/>
        <v>34097</v>
      </c>
      <c r="O15" s="328"/>
      <c r="P15" s="328"/>
      <c r="Q15" s="329">
        <f t="shared" si="0"/>
        <v>34097</v>
      </c>
      <c r="R15" s="340">
        <f t="shared" si="1"/>
        <v>22548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21674</v>
      </c>
      <c r="E18" s="328">
        <v>1476</v>
      </c>
      <c r="F18" s="328">
        <v>8</v>
      </c>
      <c r="G18" s="329">
        <f t="shared" si="2"/>
        <v>23142</v>
      </c>
      <c r="H18" s="328"/>
      <c r="I18" s="328"/>
      <c r="J18" s="329">
        <f t="shared" si="3"/>
        <v>23142</v>
      </c>
      <c r="K18" s="328">
        <v>11324</v>
      </c>
      <c r="L18" s="328">
        <v>1369</v>
      </c>
      <c r="M18" s="328">
        <v>8</v>
      </c>
      <c r="N18" s="329">
        <f t="shared" si="4"/>
        <v>12685</v>
      </c>
      <c r="O18" s="328"/>
      <c r="P18" s="328"/>
      <c r="Q18" s="329">
        <f t="shared" si="0"/>
        <v>12685</v>
      </c>
      <c r="R18" s="340">
        <f t="shared" si="1"/>
        <v>10457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165850</v>
      </c>
      <c r="E19" s="330">
        <f>SUM(E11:E18)</f>
        <v>12761</v>
      </c>
      <c r="F19" s="330">
        <f>SUM(F11:F18)</f>
        <v>1424</v>
      </c>
      <c r="G19" s="329">
        <f t="shared" si="2"/>
        <v>177187</v>
      </c>
      <c r="H19" s="330">
        <f>SUM(H11:H18)</f>
        <v>0</v>
      </c>
      <c r="I19" s="330">
        <f>SUM(I11:I18)</f>
        <v>0</v>
      </c>
      <c r="J19" s="329">
        <f t="shared" si="3"/>
        <v>177187</v>
      </c>
      <c r="K19" s="330">
        <f>SUM(K11:K18)</f>
        <v>77334</v>
      </c>
      <c r="L19" s="330">
        <f>SUM(L11:L18)</f>
        <v>10795</v>
      </c>
      <c r="M19" s="330">
        <f>SUM(M11:M18)</f>
        <v>1109</v>
      </c>
      <c r="N19" s="329">
        <f t="shared" si="4"/>
        <v>87020</v>
      </c>
      <c r="O19" s="330">
        <f>SUM(O11:O18)</f>
        <v>0</v>
      </c>
      <c r="P19" s="330">
        <f>SUM(P11:P18)</f>
        <v>0</v>
      </c>
      <c r="Q19" s="329">
        <f t="shared" si="0"/>
        <v>87020</v>
      </c>
      <c r="R19" s="340">
        <f t="shared" si="1"/>
        <v>90167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>
        <v>6057</v>
      </c>
      <c r="F24" s="328"/>
      <c r="G24" s="329">
        <f t="shared" si="2"/>
        <v>6057</v>
      </c>
      <c r="H24" s="328"/>
      <c r="I24" s="328"/>
      <c r="J24" s="329">
        <f t="shared" si="3"/>
        <v>6057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6057</v>
      </c>
    </row>
    <row r="25" spans="1:18" ht="15">
      <c r="A25" s="339" t="s">
        <v>524</v>
      </c>
      <c r="B25" s="321" t="s">
        <v>554</v>
      </c>
      <c r="C25" s="152" t="s">
        <v>555</v>
      </c>
      <c r="D25" s="328">
        <v>11186</v>
      </c>
      <c r="E25" s="328">
        <v>25</v>
      </c>
      <c r="F25" s="328"/>
      <c r="G25" s="329">
        <f t="shared" si="2"/>
        <v>11211</v>
      </c>
      <c r="H25" s="328"/>
      <c r="I25" s="328"/>
      <c r="J25" s="329">
        <f t="shared" si="3"/>
        <v>11211</v>
      </c>
      <c r="K25" s="328">
        <v>7859</v>
      </c>
      <c r="L25" s="328">
        <v>568</v>
      </c>
      <c r="M25" s="328"/>
      <c r="N25" s="329">
        <f t="shared" si="4"/>
        <v>8427</v>
      </c>
      <c r="O25" s="328"/>
      <c r="P25" s="328"/>
      <c r="Q25" s="329">
        <f t="shared" si="0"/>
        <v>8427</v>
      </c>
      <c r="R25" s="340">
        <f t="shared" si="1"/>
        <v>2784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>
        <v>994</v>
      </c>
      <c r="F27" s="328"/>
      <c r="G27" s="329">
        <f t="shared" si="2"/>
        <v>994</v>
      </c>
      <c r="H27" s="328"/>
      <c r="I27" s="328"/>
      <c r="J27" s="329">
        <f t="shared" si="3"/>
        <v>994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994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11186</v>
      </c>
      <c r="E28" s="332">
        <f aca="true" t="shared" si="5" ref="E28:P28">SUM(E24:E27)</f>
        <v>7076</v>
      </c>
      <c r="F28" s="332">
        <f t="shared" si="5"/>
        <v>0</v>
      </c>
      <c r="G28" s="333">
        <f t="shared" si="2"/>
        <v>18262</v>
      </c>
      <c r="H28" s="332">
        <f t="shared" si="5"/>
        <v>0</v>
      </c>
      <c r="I28" s="332">
        <f t="shared" si="5"/>
        <v>0</v>
      </c>
      <c r="J28" s="333">
        <f t="shared" si="3"/>
        <v>18262</v>
      </c>
      <c r="K28" s="332">
        <f t="shared" si="5"/>
        <v>7859</v>
      </c>
      <c r="L28" s="332">
        <f t="shared" si="5"/>
        <v>568</v>
      </c>
      <c r="M28" s="332">
        <f t="shared" si="5"/>
        <v>0</v>
      </c>
      <c r="N28" s="333">
        <f t="shared" si="4"/>
        <v>8427</v>
      </c>
      <c r="O28" s="332">
        <f t="shared" si="5"/>
        <v>0</v>
      </c>
      <c r="P28" s="332">
        <f t="shared" si="5"/>
        <v>0</v>
      </c>
      <c r="Q28" s="333">
        <f t="shared" si="0"/>
        <v>8427</v>
      </c>
      <c r="R28" s="343">
        <f t="shared" si="1"/>
        <v>9835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21709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21709</v>
      </c>
      <c r="H30" s="335">
        <f t="shared" si="6"/>
        <v>0</v>
      </c>
      <c r="I30" s="335">
        <f t="shared" si="6"/>
        <v>0</v>
      </c>
      <c r="J30" s="336">
        <f t="shared" si="3"/>
        <v>21709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21709</v>
      </c>
    </row>
    <row r="31" spans="1:18" ht="15">
      <c r="A31" s="339"/>
      <c r="B31" s="321" t="s">
        <v>108</v>
      </c>
      <c r="C31" s="152" t="s">
        <v>563</v>
      </c>
      <c r="D31" s="328">
        <v>21709</v>
      </c>
      <c r="E31" s="328"/>
      <c r="F31" s="328"/>
      <c r="G31" s="329">
        <f t="shared" si="2"/>
        <v>21709</v>
      </c>
      <c r="H31" s="328"/>
      <c r="I31" s="328"/>
      <c r="J31" s="329">
        <f t="shared" si="3"/>
        <v>21709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21709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21709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21709</v>
      </c>
      <c r="H41" s="330">
        <f t="shared" si="10"/>
        <v>0</v>
      </c>
      <c r="I41" s="330">
        <f t="shared" si="10"/>
        <v>0</v>
      </c>
      <c r="J41" s="329">
        <f t="shared" si="3"/>
        <v>21709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21709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>
        <v>10949</v>
      </c>
      <c r="F42" s="328"/>
      <c r="G42" s="329">
        <f t="shared" si="2"/>
        <v>10949</v>
      </c>
      <c r="H42" s="328"/>
      <c r="I42" s="328"/>
      <c r="J42" s="329">
        <f t="shared" si="3"/>
        <v>10949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10949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198745</v>
      </c>
      <c r="E43" s="349">
        <f>E19+E20+E22+E28+E41+E42</f>
        <v>30786</v>
      </c>
      <c r="F43" s="349">
        <f aca="true" t="shared" si="11" ref="F43:R43">F19+F20+F22+F28+F41+F42</f>
        <v>1424</v>
      </c>
      <c r="G43" s="349">
        <f t="shared" si="11"/>
        <v>228107</v>
      </c>
      <c r="H43" s="349">
        <f t="shared" si="11"/>
        <v>0</v>
      </c>
      <c r="I43" s="349">
        <f t="shared" si="11"/>
        <v>0</v>
      </c>
      <c r="J43" s="349">
        <f t="shared" si="11"/>
        <v>228107</v>
      </c>
      <c r="K43" s="349">
        <f t="shared" si="11"/>
        <v>85193</v>
      </c>
      <c r="L43" s="349">
        <f t="shared" si="11"/>
        <v>11363</v>
      </c>
      <c r="M43" s="349">
        <f t="shared" si="11"/>
        <v>1109</v>
      </c>
      <c r="N43" s="349">
        <f t="shared" si="11"/>
        <v>95447</v>
      </c>
      <c r="O43" s="349">
        <f t="shared" si="11"/>
        <v>0</v>
      </c>
      <c r="P43" s="349">
        <f t="shared" si="11"/>
        <v>0</v>
      </c>
      <c r="Q43" s="349">
        <f t="shared" si="11"/>
        <v>95447</v>
      </c>
      <c r="R43" s="350">
        <f t="shared" si="11"/>
        <v>132660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3" t="s">
        <v>975</v>
      </c>
      <c r="C46" s="701">
        <f>pdeReportingDate</f>
        <v>45132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2" t="str">
        <f>authorName</f>
        <v>Стефка Левиджова</v>
      </c>
      <c r="D48" s="702"/>
      <c r="E48" s="702"/>
      <c r="F48" s="702"/>
      <c r="G48" s="702"/>
      <c r="H48" s="702"/>
      <c r="I48" s="702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">
      <c r="B55" s="695"/>
      <c r="C55" s="700"/>
      <c r="D55" s="700"/>
      <c r="E55" s="700"/>
      <c r="F55" s="700"/>
      <c r="G55" s="574"/>
      <c r="H55" s="45"/>
      <c r="I55" s="42"/>
    </row>
    <row r="56" spans="2:9" ht="15">
      <c r="B56" s="695"/>
      <c r="C56" s="700"/>
      <c r="D56" s="700"/>
      <c r="E56" s="700"/>
      <c r="F56" s="700"/>
      <c r="G56" s="574"/>
      <c r="H56" s="45"/>
      <c r="I56" s="42"/>
    </row>
    <row r="57" spans="2:9" ht="15">
      <c r="B57" s="695"/>
      <c r="C57" s="700"/>
      <c r="D57" s="700"/>
      <c r="E57" s="700"/>
      <c r="F57" s="700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C27" sqref="C2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1002</v>
      </c>
      <c r="D18" s="362">
        <f>+D19+D20</f>
        <v>0</v>
      </c>
      <c r="E18" s="369">
        <f t="shared" si="0"/>
        <v>1002</v>
      </c>
      <c r="F18" s="133"/>
    </row>
    <row r="19" spans="1:6" ht="15">
      <c r="A19" s="370" t="s">
        <v>606</v>
      </c>
      <c r="B19" s="135" t="s">
        <v>607</v>
      </c>
      <c r="C19" s="368">
        <v>592</v>
      </c>
      <c r="D19" s="368"/>
      <c r="E19" s="369">
        <f t="shared" si="0"/>
        <v>592</v>
      </c>
      <c r="F19" s="133"/>
    </row>
    <row r="20" spans="1:6" ht="15">
      <c r="A20" s="370" t="s">
        <v>600</v>
      </c>
      <c r="B20" s="135" t="s">
        <v>608</v>
      </c>
      <c r="C20" s="368">
        <f>123+287</f>
        <v>410</v>
      </c>
      <c r="D20" s="368"/>
      <c r="E20" s="369">
        <f t="shared" si="0"/>
        <v>410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1002</v>
      </c>
      <c r="D21" s="440">
        <f>D13+D17+D18</f>
        <v>0</v>
      </c>
      <c r="E21" s="441">
        <f>E13+E17+E18</f>
        <v>1002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22066</v>
      </c>
      <c r="D26" s="362">
        <f>SUM(D27:D29)</f>
        <v>22066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19612</v>
      </c>
      <c r="D27" s="368">
        <v>19612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2454</v>
      </c>
      <c r="D28" s="368">
        <v>2454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29172</v>
      </c>
      <c r="D30" s="368">
        <v>29172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4403</v>
      </c>
      <c r="D40" s="362">
        <f>SUM(D41:D44)</f>
        <v>4403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4403</v>
      </c>
      <c r="D44" s="368">
        <v>4403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55641</v>
      </c>
      <c r="D45" s="438">
        <f>D26+D30+D31+D33+D32+D34+D35+D40</f>
        <v>55641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56643</v>
      </c>
      <c r="D46" s="444">
        <f>D45+D23+D21+D11</f>
        <v>55641</v>
      </c>
      <c r="E46" s="445">
        <f>E45+E23+E21+E11</f>
        <v>1002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71227</v>
      </c>
      <c r="D66" s="197">
        <v>20167</v>
      </c>
      <c r="E66" s="136">
        <f t="shared" si="1"/>
        <v>51060</v>
      </c>
      <c r="F66" s="196"/>
    </row>
    <row r="67" spans="1:6" ht="15">
      <c r="A67" s="370" t="s">
        <v>684</v>
      </c>
      <c r="B67" s="135" t="s">
        <v>685</v>
      </c>
      <c r="C67" s="197">
        <v>63245</v>
      </c>
      <c r="D67" s="197">
        <v>17487</v>
      </c>
      <c r="E67" s="136">
        <f t="shared" si="1"/>
        <v>45758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71227</v>
      </c>
      <c r="D68" s="435">
        <f>D54+D58+D63+D64+D65+D66</f>
        <v>20167</v>
      </c>
      <c r="E68" s="436">
        <f t="shared" si="1"/>
        <v>51060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2578</v>
      </c>
      <c r="D73" s="137">
        <f>SUM(D74:D76)</f>
        <v>2578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2578</v>
      </c>
      <c r="D74" s="197">
        <v>2578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23710</v>
      </c>
      <c r="D87" s="134">
        <f>SUM(D88:D92)+D96</f>
        <v>23710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13327</v>
      </c>
      <c r="D89" s="197">
        <v>13327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6524</v>
      </c>
      <c r="D91" s="197">
        <v>6524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2154</v>
      </c>
      <c r="D92" s="138">
        <f>SUM(D93:D95)</f>
        <v>2154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101</v>
      </c>
      <c r="D93" s="197">
        <v>101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884</v>
      </c>
      <c r="D94" s="197">
        <v>884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1169</v>
      </c>
      <c r="D95" s="197">
        <v>1169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1705</v>
      </c>
      <c r="D96" s="197">
        <v>1705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32062</v>
      </c>
      <c r="D97" s="197">
        <v>32062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58350</v>
      </c>
      <c r="D98" s="433">
        <f>D87+D82+D77+D73+D97</f>
        <v>58350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129577</v>
      </c>
      <c r="D99" s="427">
        <f>D98+D70+D68</f>
        <v>78517</v>
      </c>
      <c r="E99" s="427">
        <f>E98+E70+E68</f>
        <v>51060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1">
        <f>pdeReportingDate</f>
        <v>45132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Стефка Левиджова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">
      <c r="A120" s="695"/>
      <c r="B120" s="700"/>
      <c r="C120" s="700"/>
      <c r="D120" s="700"/>
      <c r="E120" s="700"/>
      <c r="F120" s="700"/>
      <c r="G120" s="695"/>
      <c r="H120" s="695"/>
    </row>
    <row r="121" spans="1:8" ht="15">
      <c r="A121" s="695"/>
      <c r="B121" s="700"/>
      <c r="C121" s="700"/>
      <c r="D121" s="700"/>
      <c r="E121" s="700"/>
      <c r="F121" s="700"/>
      <c r="G121" s="695"/>
      <c r="H121" s="695"/>
    </row>
    <row r="122" spans="1:8" ht="1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975</v>
      </c>
      <c r="B31" s="701">
        <f>pdeReportingDate</f>
        <v>45132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Стефка Левиджова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2022-03-30T13:32:11Z</cp:lastPrinted>
  <dcterms:created xsi:type="dcterms:W3CDTF">2006-09-16T00:00:00Z</dcterms:created>
  <dcterms:modified xsi:type="dcterms:W3CDTF">2023-07-26T14:14:33Z</dcterms:modified>
  <cp:category/>
  <cp:version/>
  <cp:contentType/>
  <cp:contentStatus/>
</cp:coreProperties>
</file>