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<sst xmlns="http://schemas.openxmlformats.org/spreadsheetml/2006/main" count="4322" uniqueCount="1003">
  <si>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</si>
  <si>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</si>
  <si>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</si>
  <si>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</si>
  <si>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</si>
  <si>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</si>
  <si>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</si>
  <si>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</si>
  <si>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</si>
  <si>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</si>
  <si>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</si>
  <si>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</si>
  <si>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</si>
  <si>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</si>
  <si>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</si>
  <si>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</si>
  <si>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</si>
  <si>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</si>
  <si>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</si>
  <si>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</si>
  <si>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</si>
  <si>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</si>
  <si>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</si>
  <si>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</si>
  <si>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</si>
  <si>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</si>
  <si>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</si>
  <si>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</si>
  <si>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</si>
  <si>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</si>
  <si>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</si>
  <si>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</si>
  <si>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</si>
  <si>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</si>
  <si>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</si>
  <si>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</si>
  <si>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</si>
  <si>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</si>
  <si>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</si>
  <si>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</si>
  <si>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</si>
  <si>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</si>
  <si>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</si>
  <si>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</si>
  <si>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</si>
  <si>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</si>
  <si>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</si>
  <si>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</si>
  <si>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</si>
  <si>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</si>
  <si>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</si>
  <si>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</si>
  <si>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</si>
  <si>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</si>
  <si>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</si>
  <si>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</si>
  <si>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</si>
  <si>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</si>
  <si>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</si>
  <si>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</si>
  <si>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</si>
  <si>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</si>
  <si>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</si>
  <si>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</si>
  <si>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</si>
  <si>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</si>
  <si>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</si>
  <si>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</si>
  <si>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</si>
  <si>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</si>
  <si>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</si>
  <si>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</si>
  <si>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</si>
  <si>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</si>
  <si>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</si>
  <si>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</si>
  <si>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</si>
  <si>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</si>
  <si>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</si>
  <si>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</si>
  <si>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</si>
  <si>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</si>
  <si>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</si>
  <si>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</si>
  <si>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</si>
  <si>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</si>
  <si>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</si>
  <si>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</si>
  <si>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</si>
  <si>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</si>
  <si>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</si>
  <si>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</si>
  <si>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</si>
  <si>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</si>
  <si>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</si>
  <si>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</si>
  <si>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</si>
  <si>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</si>
  <si>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</si>
  <si>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</si>
  <si>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</si>
  <si>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</si>
  <si>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</si>
  <si>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</si>
  <si>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</si>
  <si>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</si>
  <si>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</si>
  <si>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</si>
  <si>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</si>
  <si>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</si>
  <si>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</si>
  <si>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</si>
  <si>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</si>
  <si>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</si>
  <si>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</si>
  <si>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</si>
  <si>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</si>
  <si>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</si>
  <si>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</si>
  <si>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</si>
  <si>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</si>
  <si>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</si>
  <si>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</si>
  <si>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</si>
  <si>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</si>
  <si>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</si>
  <si>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</si>
  <si>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</si>
  <si>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</si>
  <si>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</si>
  <si>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</si>
  <si>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</si>
  <si>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</si>
  <si>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</si>
  <si>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</si>
  <si>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</si>
  <si>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</si>
  <si>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</si>
  <si>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</si>
  <si>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</si>
  <si>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</si>
  <si>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</si>
  <si>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</si>
  <si>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</si>
  <si>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</si>
  <si>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</si>
  <si>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</si>
  <si>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</si>
  <si>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</si>
  <si>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</si>
  <si>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</si>
  <si>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</si>
  <si>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</si>
  <si>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</si>
  <si>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</si>
  <si>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</si>
  <si>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</si>
  <si>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</si>
  <si>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</si>
  <si>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</si>
  <si>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</si>
  <si>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</si>
  <si>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</si>
  <si>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</si>
  <si>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</si>
  <si>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</si>
  <si>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</si>
  <si>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</si>
  <si>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</si>
  <si>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</si>
  <si>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</si>
  <si>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</si>
  <si>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</si>
  <si>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</si>
  <si>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</si>
  <si>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</si>
  <si>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</si>
  <si>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</si>
  <si>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</si>
  <si>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</si>
  <si>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</si>
  <si>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</si>
  <si>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</si>
  <si>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</si>
  <si>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</si>
  <si>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</si>
  <si>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</si>
  <si>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</si>
  <si>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</si>
  <si>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</si>
  <si>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</si>
  <si>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</si>
  <si>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</si>
  <si>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</si>
  <si>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</si>
  <si>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</si>
  <si>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</si>
  <si>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</si>
  <si>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</si>
  <si>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</si>
  <si>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</si>
  <si>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</si>
  <si>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</si>
  <si>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</si>
  <si>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</si>
  <si>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</si>
  <si>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</si>
  <si>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</si>
  <si>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</si>
  <si>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</si>
  <si>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</si>
  <si>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</si>
  <si>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</si>
  <si>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</si>
  <si>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</si>
  <si>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</si>
  <si>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</si>
  <si>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</si>
  <si>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</si>
  <si>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</si>
  <si>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</si>
  <si>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</si>
  <si>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</si>
  <si>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</si>
  <si>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</si>
  <si>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</si>
  <si>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</si>
  <si>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</si>
  <si>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</si>
  <si>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</si>
  <si>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</si>
  <si>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</si>
  <si>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</si>
  <si>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</si>
  <si>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</si>
  <si>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</si>
  <si>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</si>
  <si>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</si>
  <si>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</si>
  <si>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</si>
  <si>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</si>
  <si>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</si>
  <si>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</si>
  <si>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</si>
  <si>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</si>
  <si>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</si>
  <si>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</si>
  <si>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</si>
  <si>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</si>
  <si>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</si>
  <si>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</si>
  <si>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</si>
  <si>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</si>
  <si>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</si>
  <si>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</si>
  <si>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</si>
  <si>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</si>
  <si>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</si>
  <si>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</si>
  <si>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</si>
  <si>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</si>
  <si>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</si>
  <si>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</si>
  <si>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</si>
  <si>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</si>
  <si>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</si>
  <si>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</si>
  <si>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</si>
  <si>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</si>
  <si>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</si>
  <si>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</si>
  <si>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</si>
  <si>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</si>
  <si>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</si>
  <si>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</si>
  <si>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</si>
  <si>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</si>
  <si>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</si>
  <si>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</si>
  <si>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</si>
  <si>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</si>
  <si>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</si>
  <si>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</si>
  <si>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</si>
  <si>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</si>
  <si>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</si>
  <si>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</si>
  <si>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</si>
  <si>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</si>
  <si>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</si>
  <si>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</si>
  <si>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</si>
  <si>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</si>
  <si>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</si>
  <si>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</si>
  <si>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</si>
  <si>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</si>
  <si>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</si>
  <si>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</si>
  <si>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</si>
  <si>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</si>
  <si>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</si>
  <si>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</si>
  <si>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</si>
  <si>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</si>
  <si>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</si>
  <si>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</si>
  <si>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</si>
  <si>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</si>
  <si>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</si>
  <si>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</si>
  <si>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</si>
  <si>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</si>
  <si>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</si>
  <si>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</si>
  <si>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</si>
  <si>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</si>
  <si>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</si>
  <si>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</si>
  <si>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</si>
  <si>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</si>
  <si>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</si>
  <si>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</si>
  <si>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</si>
  <si>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</si>
  <si>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</si>
  <si>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</si>
  <si>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</si>
  <si>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</si>
  <si>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</si>
  <si>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</si>
  <si>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</si>
  <si>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</si>
  <si>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</si>
  <si>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</si>
  <si>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</si>
  <si>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</si>
  <si>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</si>
  <si>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</si>
  <si>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</si>
  <si>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</si>
  <si>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</si>
  <si>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</si>
  <si>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</si>
  <si>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</si>
  <si>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</si>
  <si>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</si>
  <si>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</si>
  <si>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</si>
  <si>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</si>
  <si>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</si>
  <si>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</si>
  <si>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</si>
  <si>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</si>
  <si>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</si>
  <si>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</si>
  <si>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</si>
  <si>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</si>
  <si>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</si>
  <si>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</si>
  <si>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</si>
  <si>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</si>
  <si>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</si>
  <si>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</si>
  <si>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</si>
  <si>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</si>
  <si>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</si>
  <si>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</si>
  <si>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</si>
  <si>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</si>
  <si>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</si>
  <si>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</si>
  <si>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</si>
  <si>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</si>
  <si>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</si>
  <si>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</si>
  <si>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</si>
  <si>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</si>
  <si>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</si>
  <si>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</si>
  <si>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</si>
  <si>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</si>
  <si>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</si>
  <si>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</si>
  <si>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</si>
  <si>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</si>
  <si>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</si>
  <si>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</si>
  <si>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</si>
  <si>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</si>
  <si>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</si>
  <si>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</si>
  <si>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</si>
  <si>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</si>
  <si>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</si>
  <si>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</si>
  <si>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</si>
  <si>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</si>
  <si>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</si>
  <si>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</si>
  <si>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</si>
  <si>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</si>
  <si>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</si>
  <si>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</si>
  <si>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</si>
  <si>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</si>
  <si>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</si>
  <si>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</si>
  <si>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</si>
  <si>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</si>
  <si>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</si>
  <si>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</si>
  <si>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</si>
  <si>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</si>
  <si>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</si>
  <si>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</si>
  <si>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</si>
  <si>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</si>
  <si>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</si>
  <si>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</si>
  <si>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</si>
  <si>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</si>
  <si>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</si>
  <si>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</si>
  <si>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</si>
  <si>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</si>
  <si>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</si>
  <si>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</si>
  <si>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</si>
  <si>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</si>
  <si>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</si>
  <si>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</si>
  <si>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</si>
  <si>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</si>
  <si>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</si>
  <si>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</si>
  <si>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</si>
  <si>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</si>
  <si>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</si>
  <si>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</si>
  <si>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</si>
  <si>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</si>
  <si>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</si>
  <si>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</si>
  <si>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</si>
  <si>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</si>
  <si>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</si>
  <si>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</si>
  <si>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</si>
  <si>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</si>
  <si>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</si>
  <si>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</si>
  <si>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</si>
  <si>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</si>
  <si>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</si>
  <si>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</si>
  <si>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</si>
  <si>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</si>
  <si>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</si>
  <si>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</si>
  <si>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</si>
  <si>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</si>
  <si>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</si>
  <si>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</si>
  <si>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</si>
  <si>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</si>
  <si>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</si>
  <si>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</si>
  <si>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</si>
  <si>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</si>
  <si>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</si>
  <si>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</si>
  <si>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</si>
  <si>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</si>
  <si>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</si>
  <si>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</si>
  <si>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</si>
  <si>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</si>
  <si>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</si>
  <si>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</si>
  <si>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</si>
  <si>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</si>
  <si>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</si>
  <si>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</si>
  <si>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</si>
  <si>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</si>
  <si>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</si>
  <si>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</si>
  <si>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</si>
  <si>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</si>
  <si>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</si>
  <si>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</si>
  <si>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</si>
  <si>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</si>
  <si>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</si>
  <si>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</si>
  <si>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</si>
  <si>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</si>
  <si>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</si>
  <si>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</si>
  <si>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</si>
  <si>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</si>
  <si>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</si>
  <si>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</si>
  <si>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</si>
  <si>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</si>
  <si>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</si>
  <si>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</si>
  <si>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</si>
  <si>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</si>
  <si>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</si>
  <si>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</si>
  <si>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</si>
  <si>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</si>
  <si>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</si>
  <si>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</si>
  <si>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</si>
  <si>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</si>
  <si>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</si>
  <si>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</si>
  <si>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</si>
  <si>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</si>
  <si>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</si>
  <si>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</si>
  <si>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</si>
  <si>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</si>
  <si>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</si>
  <si>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</si>
  <si>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</si>
  <si>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</si>
  <si>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</si>
  <si>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</si>
  <si>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</si>
  <si>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</si>
  <si>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</si>
  <si>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</si>
  <si>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</si>
  <si>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</si>
  <si>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</si>
  <si>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</si>
  <si>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</si>
  <si>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</si>
  <si>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</si>
  <si>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</si>
  <si>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</si>
  <si>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</si>
  <si>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</si>
  <si>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</si>
  <si>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</si>
  <si>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</si>
  <si>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</si>
  <si>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</si>
  <si>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</si>
  <si>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</si>
  <si>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</si>
  <si>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</si>
  <si>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</si>
  <si>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</si>
  <si>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</si>
  <si>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</si>
  <si>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</si>
  <si>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</si>
  <si>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</si>
  <si>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</si>
  <si>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</si>
  <si>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</si>
  <si>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</si>
  <si>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</si>
  <si>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</si>
  <si>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</si>
  <si>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</si>
  <si>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</si>
  <si>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</si>
  <si>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</si>
  <si>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</si>
  <si>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</si>
  <si>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</si>
  <si>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</si>
  <si>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</si>
  <si>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</si>
  <si>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</si>
  <si>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</si>
  <si>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</si>
  <si>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</si>
  <si>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</si>
  <si>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</si>
  <si>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</si>
  <si>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</si>
  <si>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</si>
  <si>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</si>
  <si>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</si>
  <si>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</si>
  <si>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</si>
  <si>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</si>
  <si>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</si>
  <si>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</si>
  <si>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</si>
  <si>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</si>
  <si>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</si>
  <si>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</si>
  <si>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</si>
  <si>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</si>
  <si>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</si>
  <si>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</si>
  <si>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</si>
  <si>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</si>
  <si>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</si>
  <si>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</si>
  <si>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</si>
  <si>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</si>
  <si>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</si>
  <si>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</si>
  <si>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</si>
  <si>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</si>
  <si>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</si>
  <si>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</si>
  <si>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</si>
  <si>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</si>
  <si>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</si>
  <si>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</si>
  <si>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</si>
  <si>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</si>
  <si>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</si>
  <si>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</si>
  <si>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</si>
  <si>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</si>
  <si>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</si>
  <si>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</si>
  <si>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</si>
  <si>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</si>
  <si>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</si>
  <si>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</si>
  <si>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</si>
  <si>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</si>
  <si>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</si>
  <si>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</si>
  <si>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</si>
  <si>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</si>
  <si>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</si>
  <si>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</si>
  <si>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</si>
  <si>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</si>
  <si>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</si>
  <si>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</si>
  <si>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</si>
  <si>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</si>
  <si>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</si>
  <si>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</si>
  <si>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</si>
  <si>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</si>
  <si>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</si>
  <si>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</si>
  <si>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</si>
  <si>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</si>
  <si>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</si>
  <si>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</si>
  <si>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</si>
  <si>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</si>
  <si>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</si>
  <si>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</si>
  <si>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</si>
  <si>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</si>
  <si>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</si>
  <si>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</si>
  <si>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</si>
  <si>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</si>
  <si>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</si>
  <si>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</si>
  <si>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</si>
  <si>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</si>
  <si>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</si>
  <si>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</si>
  <si>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</si>
  <si>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</si>
  <si>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</si>
  <si>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</si>
  <si>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</si>
  <si>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</si>
  <si>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</si>
  <si>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</si>
  <si>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</si>
  <si>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</si>
  <si>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</si>
  <si>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</si>
  <si>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</si>
  <si>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</si>
  <si>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</si>
  <si>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</si>
  <si>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</si>
  <si>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</si>
  <si>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</si>
  <si>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</si>
  <si>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</si>
  <si>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</si>
  <si>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</si>
  <si>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</si>
  <si>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</si>
  <si>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</si>
  <si>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</si>
  <si>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</si>
  <si>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</si>
  <si>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</si>
  <si>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</si>
  <si>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</si>
  <si>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</si>
  <si>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</si>
  <si>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</si>
  <si>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</si>
  <si>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</si>
  <si>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</si>
  <si>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</si>
  <si>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</si>
  <si>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</si>
  <si>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</si>
  <si>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</si>
  <si>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</si>
  <si>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</si>
  <si>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</si>
  <si>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</si>
  <si>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</si>
  <si>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</si>
  <si>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</si>
  <si>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</si>
  <si>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</si>
  <si>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</si>
  <si>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</si>
  <si>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</si>
  <si>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</si>
  <si>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</si>
  <si>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</si>
  <si>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</si>
  <si>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</si>
  <si>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</si>
  <si>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</si>
  <si>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</si>
  <si>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</si>
  <si>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</si>
  <si>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</si>
  <si>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</si>
  <si>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</si>
  <si>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</si>
  <si>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</si>
  <si>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</si>
  <si>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</si>
  <si>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</si>
  <si>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</si>
  <si>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</si>
  <si>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</si>
  <si>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</si>
  <si>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</si>
  <si>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</si>
  <si>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</si>
  <si>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</si>
  <si>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</si>
  <si>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</si>
  <si>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</si>
  <si>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</si>
  <si>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</si>
  <si>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</si>
  <si>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</si>
  <si>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</si>
  <si>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</si>
  <si>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</si>
  <si>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</si>
  <si>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</si>
  <si>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</si>
  <si>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</si>
  <si>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</si>
  <si>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</si>
  <si>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</si>
  <si>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</si>
  <si>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</si>
  <si>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</si>
  <si>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</si>
  <si>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</si>
  <si>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</si>
  <si>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</si>
  <si>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</si>
  <si>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</si>
  <si>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</si>
  <si>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</si>
  <si>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</si>
  <si>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</si>
  <si>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</si>
  <si>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</si>
  <si>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</si>
  <si>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</si>
  <si>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</si>
  <si>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</si>
  <si>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</si>
  <si>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</si>
  <si>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</si>
  <si>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</si>
  <si>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</si>
  <si>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</si>
  <si>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</si>
  <si>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</si>
  <si>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</si>
  <si>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</si>
  <si>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</si>
  <si>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</si>
  <si>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</si>
  <si>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</si>
  <si>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</si>
  <si>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</si>
  <si>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</si>
  <si>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</si>
  <si>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</si>
  <si>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</si>
  <si>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</si>
  <si>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</si>
  <si>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</si>
  <si>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</si>
  <si>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</si>
  <si>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</si>
  <si>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</si>
  <si>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</si>
  <si>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</si>
  <si>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</si>
  <si>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</si>
  <si>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</si>
  <si>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</si>
  <si>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</si>
  <si>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</si>
  <si>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</si>
  <si>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</si>
  <si>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</si>
  <si>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</si>
  <si>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</si>
  <si>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</si>
  <si>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</si>
  <si>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</si>
  <si>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</si>
  <si>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</si>
  <si>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</si>
  <si>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</si>
  <si>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</si>
  <si>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</si>
  <si>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</si>
  <si>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</si>
  <si>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</si>
  <si>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</si>
  <si>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</si>
  <si>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</si>
  <si>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</si>
  <si>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</si>
  <si>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</si>
  <si>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</si>
  <si>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</si>
  <si>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</si>
  <si>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</si>
  <si>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</si>
  <si>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</si>
  <si>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</si>
  <si>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</si>
  <si>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</si>
  <si>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</si>
  <si>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</si>
  <si>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</si>
  <si>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</si>
  <si>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</si>
  <si>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</si>
  <si>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</si>
  <si>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</si>
  <si>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</si>
  <si>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</si>
  <si>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</si>
  <si>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</si>
  <si>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</si>
  <si>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</si>
  <si>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</si>
  <si>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</si>
  <si>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</si>
  <si>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</si>
  <si>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</si>
  <si>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</si>
  <si>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</si>
  <si>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</si>
  <si>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</si>
  <si>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</si>
  <si>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</si>
  <si>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</si>
  <si>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</si>
  <si>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</si>
  <si>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</si>
  <si>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</si>
  <si>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</si>
  <si>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</si>
  <si>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</si>
  <si>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</si>
  <si>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</si>
  <si>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</si>
  <si>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</si>
  <si>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</si>
  <si>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</si>
  <si>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</si>
  <si>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</si>
  <si>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</si>
  <si>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</si>
  <si>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</si>
  <si>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</si>
  <si>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</si>
  <si>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</si>
  <si>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</si>
  <si>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</si>
  <si>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</si>
  <si>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</si>
  <si>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</si>
  <si>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</si>
  <si>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</si>
  <si>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</si>
  <si>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</si>
  <si>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</si>
  <si>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</si>
  <si>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</si>
  <si>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</si>
  <si>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</si>
  <si>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</si>
  <si>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</si>
  <si>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</si>
  <si>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</si>
  <si>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</si>
  <si>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</si>
  <si>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</si>
  <si>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</si>
  <si>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</si>
  <si>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</si>
  <si>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</si>
  <si>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</si>
  <si>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</si>
  <si>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</si>
  <si>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</si>
  <si>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</si>
  <si>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</si>
  <si>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</si>
  <si>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</si>
  <si>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</si>
  <si>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</si>
  <si>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</si>
  <si>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</si>
  <si>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</si>
  <si>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</si>
  <si>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</si>
  <si>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</si>
  <si>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</si>
  <si>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</si>
  <si>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</si>
  <si>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</si>
  <si>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</si>
  <si>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</si>
  <si>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</si>
  <si>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</si>
  <si>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</si>
  <si>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</si>
  <si>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</si>
  <si>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</si>
  <si>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</si>
  <si>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</si>
  <si>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</si>
  <si>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</si>
  <si>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</si>
  <si>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</si>
  <si>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</si>
  <si>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</si>
  <si>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</si>
  <si>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</si>
  <si>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</si>
  <si>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</si>
  <si>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</si>
  <si>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</si>
  <si>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</si>
  <si>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</si>
  <si>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</si>
  <si>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</si>
  <si>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</si>
  <si>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</si>
  <si>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</si>
  <si>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</si>
  <si>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</si>
  <si>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</si>
  <si>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</si>
  <si>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</si>
  <si>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</si>
  <si>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</si>
  <si>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</si>
  <si>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</si>
  <si>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</si>
  <si>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</si>
  <si>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</si>
  <si>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</si>
  <si>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</si>
  <si>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</si>
  <si>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</si>
  <si>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</si>
  <si>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</si>
  <si>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</si>
  <si>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</si>
  <si>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</si>
  <si>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</si>
  <si>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</si>
  <si>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Рапидо експрес енд лоджистикс ЕООД</t>
  </si>
  <si>
    <t>4. ОМГ Мобайл ЕООД</t>
  </si>
  <si>
    <t>1. Дайнамик Парсъл Дистрибюшън Румъния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</si>
</sst>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44650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Стефка Левиджова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44650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"СПИДИ"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187678</v>
      </c>
      <c r="D6" s="675">
        <f aca="true" t="shared" si="0" ref="D6:D15">C6-E6</f>
        <v>0</v>
      </c>
      <c r="E6" s="674">
        <f>'1-Баланс'!G95</f>
        <v>187678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78567</v>
      </c>
      <c r="D7" s="675">
        <f t="shared" si="0"/>
        <v>73189</v>
      </c>
      <c r="E7" s="674">
        <f>'1-Баланс'!G18</f>
        <v>5378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29922</v>
      </c>
      <c r="D8" s="675">
        <f t="shared" si="0"/>
        <v>0</v>
      </c>
      <c r="E8" s="674">
        <f>ABS('2-Отчет за доходите'!C44)-ABS('2-Отчет за доходите'!G44)</f>
        <v>29922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19915</v>
      </c>
      <c r="D9" s="675">
        <f t="shared" si="0"/>
        <v>112</v>
      </c>
      <c r="E9" s="674">
        <f>'3-Отчет за паричния поток'!C45</f>
        <v>19803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20884</v>
      </c>
      <c r="D10" s="675">
        <f t="shared" si="0"/>
        <v>140</v>
      </c>
      <c r="E10" s="674">
        <f>'3-Отчет за паричния поток'!C46</f>
        <v>20744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78567</v>
      </c>
      <c r="D11" s="675">
        <f t="shared" si="0"/>
        <v>0</v>
      </c>
      <c r="E11" s="674">
        <f>'4-Отчет за собствения капитал'!L34</f>
        <v>78567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46255</v>
      </c>
      <c r="D12" s="675">
        <f t="shared" si="0"/>
        <v>0</v>
      </c>
      <c r="E12" s="674">
        <f>'Справка 5'!C27+'Справка 5'!C97</f>
        <v>46255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0.13831582158821434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0.38084692046278973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0.2742344951471437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0.15943264527541853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1.1656923591975483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0.8955341053044766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0.8867200742234196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0.37261584027691047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0.37261584027691047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2.402049721855187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1.1526710642696534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0.40312692298926545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1.3887637303193454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0.5813734161702491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33622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0.42794048391818446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0.22541477963106152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2.1387184663935552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44161</v>
      </c>
    </row>
    <row r="5" spans="1:8" ht="15.7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7784</v>
      </c>
    </row>
    <row r="6" spans="1:8" ht="15.7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23832</v>
      </c>
    </row>
    <row r="8" spans="1:8" ht="15.7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10984</v>
      </c>
    </row>
    <row r="11" spans="1:8" ht="15.7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86761</v>
      </c>
    </row>
    <row r="12" spans="1:8" ht="15.7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2806</v>
      </c>
    </row>
    <row r="16" spans="1:8" ht="15.7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2806</v>
      </c>
    </row>
    <row r="19" spans="1:8" ht="15.7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46255</v>
      </c>
    </row>
    <row r="23" spans="1:8" ht="15.7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46255</v>
      </c>
    </row>
    <row r="24" spans="1:8" ht="15.7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46255</v>
      </c>
    </row>
    <row r="34" spans="1:8" ht="15.7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873</v>
      </c>
    </row>
    <row r="38" spans="1:8" ht="15.7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873</v>
      </c>
    </row>
    <row r="39" spans="1:8" ht="15.7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791</v>
      </c>
    </row>
    <row r="41" spans="1:8" ht="15.7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137486</v>
      </c>
    </row>
    <row r="42" spans="1:8" ht="15.7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494</v>
      </c>
    </row>
    <row r="43" spans="1:8" ht="15.7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494</v>
      </c>
    </row>
    <row r="49" spans="1:8" ht="15.7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3276</v>
      </c>
    </row>
    <row r="50" spans="1:8" ht="15.7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19835</v>
      </c>
    </row>
    <row r="51" spans="1:8" ht="15.7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5703</v>
      </c>
    </row>
    <row r="57" spans="1:8" ht="15.7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28814</v>
      </c>
    </row>
    <row r="58" spans="1:8" ht="15.7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1062</v>
      </c>
    </row>
    <row r="66" spans="1:8" ht="15.7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19682</v>
      </c>
    </row>
    <row r="67" spans="1:8" ht="15.7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140</v>
      </c>
    </row>
    <row r="68" spans="1:8" ht="15.7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20884</v>
      </c>
    </row>
    <row r="70" spans="1:8" ht="15.7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50192</v>
      </c>
    </row>
    <row r="72" spans="1:8" ht="15.7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187678</v>
      </c>
    </row>
    <row r="73" spans="1:8" ht="15.7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5378</v>
      </c>
    </row>
    <row r="74" spans="1:8" ht="15.7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5378</v>
      </c>
    </row>
    <row r="75" spans="1:8" ht="15.7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5378</v>
      </c>
    </row>
    <row r="80" spans="1:8" ht="15.7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.7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538</v>
      </c>
    </row>
    <row r="83" spans="1:8" ht="15.7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538</v>
      </c>
    </row>
    <row r="84" spans="1:8" ht="15.7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20103</v>
      </c>
    </row>
    <row r="87" spans="1:8" ht="15.7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23164</v>
      </c>
    </row>
    <row r="88" spans="1:8" ht="15.7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23164</v>
      </c>
    </row>
    <row r="89" spans="1:8" ht="15.7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29922</v>
      </c>
    </row>
    <row r="92" spans="1:8" ht="15.7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53086</v>
      </c>
    </row>
    <row r="94" spans="1:8" ht="15.7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78567</v>
      </c>
    </row>
    <row r="95" spans="1:8" ht="15.7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51682</v>
      </c>
    </row>
    <row r="98" spans="1:8" ht="15.7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1066</v>
      </c>
    </row>
    <row r="102" spans="1:8" ht="15.7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52748</v>
      </c>
    </row>
    <row r="103" spans="1:8" ht="15.7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316</v>
      </c>
    </row>
    <row r="104" spans="1:8" ht="15.7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53064</v>
      </c>
    </row>
    <row r="108" spans="1:8" ht="15.7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17630</v>
      </c>
    </row>
    <row r="109" spans="1:8" ht="15.7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23123</v>
      </c>
    </row>
    <row r="111" spans="1:8" ht="15.7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2875</v>
      </c>
    </row>
    <row r="112" spans="1:8" ht="15.7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7597</v>
      </c>
    </row>
    <row r="114" spans="1:8" ht="15.7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8588</v>
      </c>
    </row>
    <row r="116" spans="1:8" ht="15.7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1532</v>
      </c>
    </row>
    <row r="117" spans="1:8" ht="15.7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2531</v>
      </c>
    </row>
    <row r="118" spans="1:8" ht="15.7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15278</v>
      </c>
    </row>
    <row r="119" spans="1:8" ht="15.7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56031</v>
      </c>
    </row>
    <row r="121" spans="1:8" ht="15.7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</v>
      </c>
    </row>
    <row r="124" spans="1:8" ht="15.7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56047</v>
      </c>
    </row>
    <row r="125" spans="1:8" ht="15.7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187678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9666</v>
      </c>
    </row>
    <row r="128" spans="1:8" ht="15.7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108490</v>
      </c>
    </row>
    <row r="129" spans="1:8" ht="15.7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17395</v>
      </c>
    </row>
    <row r="130" spans="1:8" ht="15.7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45853</v>
      </c>
    </row>
    <row r="131" spans="1:8" ht="15.7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7433</v>
      </c>
    </row>
    <row r="132" spans="1:8" ht="15.7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2839</v>
      </c>
    </row>
    <row r="135" spans="1:8" ht="15.7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191676</v>
      </c>
    </row>
    <row r="138" spans="1:8" ht="15.7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1452</v>
      </c>
    </row>
    <row r="139" spans="1:8" ht="15.7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1027</v>
      </c>
    </row>
    <row r="142" spans="1:8" ht="15.7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2479</v>
      </c>
    </row>
    <row r="143" spans="1:8" ht="15.7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194155</v>
      </c>
    </row>
    <row r="144" spans="1:8" ht="15.7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32170</v>
      </c>
    </row>
    <row r="145" spans="1:8" ht="15.7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194155</v>
      </c>
    </row>
    <row r="148" spans="1:8" ht="15.7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32170</v>
      </c>
    </row>
    <row r="149" spans="1:8" ht="15.7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2248</v>
      </c>
    </row>
    <row r="150" spans="1:8" ht="15.7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2248</v>
      </c>
    </row>
    <row r="151" spans="1:8" ht="15.7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29922</v>
      </c>
    </row>
    <row r="154" spans="1:8" ht="15.7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29922</v>
      </c>
    </row>
    <row r="156" spans="1:8" ht="15.7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226325</v>
      </c>
    </row>
    <row r="157" spans="1:8" ht="15.7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209266</v>
      </c>
    </row>
    <row r="159" spans="1:8" ht="15.7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7065</v>
      </c>
    </row>
    <row r="160" spans="1:8" ht="15.7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216331</v>
      </c>
    </row>
    <row r="162" spans="1:8" ht="15.7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18</v>
      </c>
    </row>
    <row r="163" spans="1:8" ht="15.7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18</v>
      </c>
    </row>
    <row r="164" spans="1:8" ht="15.7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135</v>
      </c>
    </row>
    <row r="165" spans="1:8" ht="15.7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9841</v>
      </c>
    </row>
    <row r="166" spans="1:8" ht="15.7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9976</v>
      </c>
    </row>
    <row r="170" spans="1:8" ht="15.7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226325</v>
      </c>
    </row>
    <row r="171" spans="1:8" ht="15.7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226325</v>
      </c>
    </row>
    <row r="175" spans="1:8" ht="15.7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226325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238974</v>
      </c>
    </row>
    <row r="182" spans="1:8" ht="15.7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-146770</v>
      </c>
    </row>
    <row r="183" spans="1:8" ht="15.7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-47781</v>
      </c>
    </row>
    <row r="185" spans="1:8" ht="15.7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-10493</v>
      </c>
    </row>
    <row r="186" spans="1:8" ht="15.7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-2632</v>
      </c>
    </row>
    <row r="187" spans="1:8" ht="15.7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-206</v>
      </c>
    </row>
    <row r="190" spans="1:8" ht="15.7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7987</v>
      </c>
    </row>
    <row r="191" spans="1:8" ht="15.7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39079</v>
      </c>
    </row>
    <row r="192" spans="1:8" ht="15.7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-9511</v>
      </c>
    </row>
    <row r="193" spans="1:8" ht="15.7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3882</v>
      </c>
    </row>
    <row r="194" spans="1:8" ht="15.7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1995</v>
      </c>
    </row>
    <row r="196" spans="1:8" ht="15.7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135</v>
      </c>
    </row>
    <row r="197" spans="1:8" ht="15.7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-4110</v>
      </c>
    </row>
    <row r="198" spans="1:8" ht="15.7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9815</v>
      </c>
    </row>
    <row r="200" spans="1:8" ht="15.7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2206</v>
      </c>
    </row>
    <row r="203" spans="1:8" ht="15.7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2114</v>
      </c>
    </row>
    <row r="206" spans="1:8" ht="15.7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-803</v>
      </c>
    </row>
    <row r="207" spans="1:8" ht="15.7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-13389</v>
      </c>
    </row>
    <row r="208" spans="1:8" ht="15.7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-33</v>
      </c>
    </row>
    <row r="209" spans="1:8" ht="15.7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-28233</v>
      </c>
    </row>
    <row r="210" spans="1:8" ht="15.7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-40344</v>
      </c>
    </row>
    <row r="212" spans="1:8" ht="15.7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941</v>
      </c>
    </row>
    <row r="213" spans="1:8" ht="15.7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19803</v>
      </c>
    </row>
    <row r="214" spans="1:8" ht="15.7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20744</v>
      </c>
    </row>
    <row r="215" spans="1:8" ht="15.7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5378</v>
      </c>
    </row>
    <row r="219" spans="1:8" ht="15.7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5378</v>
      </c>
    </row>
    <row r="223" spans="1:8" ht="15.7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5378</v>
      </c>
    </row>
    <row r="237" spans="1:8" ht="15.7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5378</v>
      </c>
    </row>
    <row r="240" spans="1:8" ht="15.7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.7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.7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.7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.7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538</v>
      </c>
    </row>
    <row r="285" spans="1:8" ht="15.7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538</v>
      </c>
    </row>
    <row r="289" spans="1:8" ht="15.7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538</v>
      </c>
    </row>
    <row r="303" spans="1:8" ht="15.7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538</v>
      </c>
    </row>
    <row r="306" spans="1:8" ht="15.7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51398</v>
      </c>
    </row>
    <row r="351" spans="1:8" ht="15.7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51398</v>
      </c>
    </row>
    <row r="355" spans="1:8" ht="15.7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29922</v>
      </c>
    </row>
    <row r="356" spans="1:8" ht="15.7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-28233</v>
      </c>
    </row>
    <row r="357" spans="1:8" ht="15.7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-28233</v>
      </c>
    </row>
    <row r="358" spans="1:8" ht="15.7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</v>
      </c>
    </row>
    <row r="368" spans="1:8" ht="15.7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53086</v>
      </c>
    </row>
    <row r="369" spans="1:8" ht="15.7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53086</v>
      </c>
    </row>
    <row r="372" spans="1:8" ht="15.7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76879</v>
      </c>
    </row>
    <row r="417" spans="1:8" ht="15.7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76879</v>
      </c>
    </row>
    <row r="421" spans="1:8" ht="15.7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29922</v>
      </c>
    </row>
    <row r="422" spans="1:8" ht="15.7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-28233</v>
      </c>
    </row>
    <row r="423" spans="1:8" ht="15.7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-28233</v>
      </c>
    </row>
    <row r="424" spans="1:8" ht="15.7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</v>
      </c>
    </row>
    <row r="434" spans="1:8" ht="15.7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78567</v>
      </c>
    </row>
    <row r="435" spans="1:8" ht="15.7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78567</v>
      </c>
    </row>
    <row r="438" spans="1:8" ht="15.7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54842</v>
      </c>
    </row>
    <row r="463" spans="1:8" ht="15.7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8916</v>
      </c>
    </row>
    <row r="464" spans="1:8" ht="15.7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44180</v>
      </c>
    </row>
    <row r="466" spans="1:8" ht="15.7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15725</v>
      </c>
    </row>
    <row r="469" spans="1:8" ht="15.7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123663</v>
      </c>
    </row>
    <row r="470" spans="1:8" ht="15.7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8626</v>
      </c>
    </row>
    <row r="474" spans="1:8" ht="15.7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8626</v>
      </c>
    </row>
    <row r="477" spans="1:8" ht="15.7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46255</v>
      </c>
    </row>
    <row r="478" spans="1:8" ht="15.7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46255</v>
      </c>
    </row>
    <row r="479" spans="1:8" ht="15.7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46255</v>
      </c>
    </row>
    <row r="489" spans="1:8" ht="15.7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178544</v>
      </c>
    </row>
    <row r="491" spans="1:8" ht="15.7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11976</v>
      </c>
    </row>
    <row r="493" spans="1:8" ht="15.7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3995</v>
      </c>
    </row>
    <row r="494" spans="1:8" ht="15.7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10800</v>
      </c>
    </row>
    <row r="496" spans="1:8" ht="15.7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5825</v>
      </c>
    </row>
    <row r="499" spans="1:8" ht="15.7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32596</v>
      </c>
    </row>
    <row r="500" spans="1:8" ht="15.7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1178</v>
      </c>
    </row>
    <row r="504" spans="1:8" ht="15.7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1178</v>
      </c>
    </row>
    <row r="507" spans="1:8" ht="15.7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33774</v>
      </c>
    </row>
    <row r="521" spans="1:8" ht="15.7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1199</v>
      </c>
    </row>
    <row r="523" spans="1:8" ht="15.7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46</v>
      </c>
    </row>
    <row r="524" spans="1:8" ht="15.7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6488</v>
      </c>
    </row>
    <row r="526" spans="1:8" ht="15.7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12</v>
      </c>
    </row>
    <row r="529" spans="1:8" ht="15.7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7745</v>
      </c>
    </row>
    <row r="530" spans="1:8" ht="15.7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7745</v>
      </c>
    </row>
    <row r="551" spans="1:8" ht="15.7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65619</v>
      </c>
    </row>
    <row r="553" spans="1:8" ht="15.7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12865</v>
      </c>
    </row>
    <row r="554" spans="1:8" ht="15.7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48492</v>
      </c>
    </row>
    <row r="556" spans="1:8" ht="15.7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21538</v>
      </c>
    </row>
    <row r="559" spans="1:8" ht="15.7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148514</v>
      </c>
    </row>
    <row r="560" spans="1:8" ht="15.7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9804</v>
      </c>
    </row>
    <row r="564" spans="1:8" ht="15.7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9804</v>
      </c>
    </row>
    <row r="567" spans="1:8" ht="15.7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46255</v>
      </c>
    </row>
    <row r="568" spans="1:8" ht="15.7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46255</v>
      </c>
    </row>
    <row r="569" spans="1:8" ht="15.7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46255</v>
      </c>
    </row>
    <row r="579" spans="1:8" ht="15.7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204573</v>
      </c>
    </row>
    <row r="581" spans="1:8" ht="15.7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65619</v>
      </c>
    </row>
    <row r="643" spans="1:8" ht="15.7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12865</v>
      </c>
    </row>
    <row r="644" spans="1:8" ht="15.7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48492</v>
      </c>
    </row>
    <row r="646" spans="1:8" ht="15.7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21538</v>
      </c>
    </row>
    <row r="649" spans="1:8" ht="15.7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148514</v>
      </c>
    </row>
    <row r="650" spans="1:8" ht="15.7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9804</v>
      </c>
    </row>
    <row r="654" spans="1:8" ht="15.7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9804</v>
      </c>
    </row>
    <row r="657" spans="1:8" ht="15.7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46255</v>
      </c>
    </row>
    <row r="658" spans="1:8" ht="15.7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46255</v>
      </c>
    </row>
    <row r="659" spans="1:8" ht="15.7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46255</v>
      </c>
    </row>
    <row r="669" spans="1:8" ht="15.7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204573</v>
      </c>
    </row>
    <row r="671" spans="1:8" ht="15.7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15126</v>
      </c>
    </row>
    <row r="673" spans="1:8" ht="15.7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3978</v>
      </c>
    </row>
    <row r="674" spans="1:8" ht="15.7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23272</v>
      </c>
    </row>
    <row r="676" spans="1:8" ht="15.7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8617</v>
      </c>
    </row>
    <row r="679" spans="1:8" ht="15.7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50993</v>
      </c>
    </row>
    <row r="680" spans="1:8" ht="15.7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6436</v>
      </c>
    </row>
    <row r="684" spans="1:8" ht="15.7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6436</v>
      </c>
    </row>
    <row r="687" spans="1:8" ht="15.7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57429</v>
      </c>
    </row>
    <row r="701" spans="1:8" ht="15.7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7141</v>
      </c>
    </row>
    <row r="703" spans="1:8" ht="15.7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1148</v>
      </c>
    </row>
    <row r="704" spans="1:8" ht="15.7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6597</v>
      </c>
    </row>
    <row r="706" spans="1:8" ht="15.7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1947</v>
      </c>
    </row>
    <row r="709" spans="1:8" ht="15.7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16833</v>
      </c>
    </row>
    <row r="710" spans="1:8" ht="15.7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562</v>
      </c>
    </row>
    <row r="714" spans="1:8" ht="15.7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562</v>
      </c>
    </row>
    <row r="717" spans="1:8" ht="15.7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17395</v>
      </c>
    </row>
    <row r="731" spans="1:8" ht="15.7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809</v>
      </c>
    </row>
    <row r="733" spans="1:8" ht="15.7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45</v>
      </c>
    </row>
    <row r="734" spans="1:8" ht="15.7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5209</v>
      </c>
    </row>
    <row r="736" spans="1:8" ht="15.7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10</v>
      </c>
    </row>
    <row r="739" spans="1:8" ht="15.7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6073</v>
      </c>
    </row>
    <row r="740" spans="1:8" ht="15.7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6073</v>
      </c>
    </row>
    <row r="761" spans="1:8" ht="15.7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21458</v>
      </c>
    </row>
    <row r="763" spans="1:8" ht="15.7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5081</v>
      </c>
    </row>
    <row r="764" spans="1:8" ht="15.7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24660</v>
      </c>
    </row>
    <row r="766" spans="1:8" ht="15.7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10554</v>
      </c>
    </row>
    <row r="769" spans="1:8" ht="15.7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61753</v>
      </c>
    </row>
    <row r="770" spans="1:8" ht="15.7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6998</v>
      </c>
    </row>
    <row r="774" spans="1:8" ht="15.7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6998</v>
      </c>
    </row>
    <row r="777" spans="1:8" ht="15.7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68751</v>
      </c>
    </row>
    <row r="791" spans="1:8" ht="15.7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21458</v>
      </c>
    </row>
    <row r="853" spans="1:8" ht="15.7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5081</v>
      </c>
    </row>
    <row r="854" spans="1:8" ht="15.7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24660</v>
      </c>
    </row>
    <row r="856" spans="1:8" ht="15.7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10554</v>
      </c>
    </row>
    <row r="859" spans="1:8" ht="15.7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61753</v>
      </c>
    </row>
    <row r="860" spans="1:8" ht="15.7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6998</v>
      </c>
    </row>
    <row r="864" spans="1:8" ht="15.7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6998</v>
      </c>
    </row>
    <row r="867" spans="1:8" ht="15.7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68751</v>
      </c>
    </row>
    <row r="881" spans="1:8" ht="15.7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44161</v>
      </c>
    </row>
    <row r="883" spans="1:8" ht="15.7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7784</v>
      </c>
    </row>
    <row r="884" spans="1:8" ht="15.7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23832</v>
      </c>
    </row>
    <row r="886" spans="1:8" ht="15.7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10984</v>
      </c>
    </row>
    <row r="889" spans="1:8" ht="15.7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86761</v>
      </c>
    </row>
    <row r="890" spans="1:8" ht="15.7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2806</v>
      </c>
    </row>
    <row r="894" spans="1:8" ht="15.7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2806</v>
      </c>
    </row>
    <row r="897" spans="1:8" ht="15.7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46255</v>
      </c>
    </row>
    <row r="898" spans="1:8" ht="15.7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46255</v>
      </c>
    </row>
    <row r="899" spans="1:8" ht="15.7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46255</v>
      </c>
    </row>
    <row r="909" spans="1:8" ht="15.7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135822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873</v>
      </c>
    </row>
    <row r="919" spans="1:8" ht="15.7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873</v>
      </c>
    </row>
    <row r="921" spans="1:8" ht="15.7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873</v>
      </c>
    </row>
    <row r="922" spans="1:8" ht="15.7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3276</v>
      </c>
    </row>
    <row r="924" spans="1:8" ht="15.7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1917</v>
      </c>
    </row>
    <row r="925" spans="1:8" ht="15.7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1359</v>
      </c>
    </row>
    <row r="926" spans="1:8" ht="15.7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19835</v>
      </c>
    </row>
    <row r="928" spans="1:8" ht="15.7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5703</v>
      </c>
    </row>
    <row r="938" spans="1:8" ht="15.7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5703</v>
      </c>
    </row>
    <row r="942" spans="1:8" ht="15.7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28814</v>
      </c>
    </row>
    <row r="943" spans="1:8" ht="15.7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29687</v>
      </c>
    </row>
    <row r="944" spans="1:8" ht="15.7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3276</v>
      </c>
    </row>
    <row r="956" spans="1:8" ht="15.7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1917</v>
      </c>
    </row>
    <row r="957" spans="1:8" ht="15.7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1359</v>
      </c>
    </row>
    <row r="958" spans="1:8" ht="15.7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19835</v>
      </c>
    </row>
    <row r="960" spans="1:8" ht="15.7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5703</v>
      </c>
    </row>
    <row r="970" spans="1:8" ht="15.7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5703</v>
      </c>
    </row>
    <row r="974" spans="1:8" ht="15.7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28814</v>
      </c>
    </row>
    <row r="975" spans="1:8" ht="15.7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28814</v>
      </c>
    </row>
    <row r="976" spans="1:8" ht="15.7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873</v>
      </c>
    </row>
    <row r="983" spans="1:8" ht="15.7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873</v>
      </c>
    </row>
    <row r="985" spans="1:8" ht="15.7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873</v>
      </c>
    </row>
    <row r="986" spans="1:8" ht="15.7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873</v>
      </c>
    </row>
    <row r="1008" spans="1:8" ht="15.7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278</v>
      </c>
    </row>
    <row r="1013" spans="1:8" ht="15.7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278</v>
      </c>
    </row>
    <row r="1014" spans="1:8" ht="15.7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70416</v>
      </c>
    </row>
    <row r="1021" spans="1:8" ht="15.7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69034</v>
      </c>
    </row>
    <row r="1022" spans="1:8" ht="15.7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70694</v>
      </c>
    </row>
    <row r="1023" spans="1:8" ht="15.7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2875</v>
      </c>
    </row>
    <row r="1025" spans="1:8" ht="15.7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2875</v>
      </c>
    </row>
    <row r="1026" spans="1:8" ht="15.7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20248</v>
      </c>
    </row>
    <row r="1039" spans="1:8" ht="15.7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7597</v>
      </c>
    </row>
    <row r="1041" spans="1:8" ht="15.7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8588</v>
      </c>
    </row>
    <row r="1043" spans="1:8" ht="15.7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2531</v>
      </c>
    </row>
    <row r="1044" spans="1:8" ht="15.7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421</v>
      </c>
    </row>
    <row r="1045" spans="1:8" ht="15.7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1521</v>
      </c>
    </row>
    <row r="1046" spans="1:8" ht="15.7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589</v>
      </c>
    </row>
    <row r="1047" spans="1:8" ht="15.7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1532</v>
      </c>
    </row>
    <row r="1048" spans="1:8" ht="15.7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15278</v>
      </c>
    </row>
    <row r="1049" spans="1:8" ht="15.7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38401</v>
      </c>
    </row>
    <row r="1050" spans="1:8" ht="15.7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109095</v>
      </c>
    </row>
    <row r="1051" spans="1:8" ht="15.7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278</v>
      </c>
    </row>
    <row r="1056" spans="1:8" ht="15.7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278</v>
      </c>
    </row>
    <row r="1057" spans="1:8" ht="15.7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17352</v>
      </c>
    </row>
    <row r="1064" spans="1:8" ht="15.7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17352</v>
      </c>
    </row>
    <row r="1065" spans="1:8" ht="15.7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17630</v>
      </c>
    </row>
    <row r="1066" spans="1:8" ht="15.7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2875</v>
      </c>
    </row>
    <row r="1068" spans="1:8" ht="15.7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2875</v>
      </c>
    </row>
    <row r="1069" spans="1:8" ht="15.7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20248</v>
      </c>
    </row>
    <row r="1082" spans="1:8" ht="15.7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7597</v>
      </c>
    </row>
    <row r="1084" spans="1:8" ht="15.7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8588</v>
      </c>
    </row>
    <row r="1086" spans="1:8" ht="15.7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2531</v>
      </c>
    </row>
    <row r="1087" spans="1:8" ht="15.7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421</v>
      </c>
    </row>
    <row r="1088" spans="1:8" ht="15.7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1521</v>
      </c>
    </row>
    <row r="1089" spans="1:8" ht="15.7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589</v>
      </c>
    </row>
    <row r="1090" spans="1:8" ht="15.7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1532</v>
      </c>
    </row>
    <row r="1091" spans="1:8" ht="15.7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15278</v>
      </c>
    </row>
    <row r="1092" spans="1:8" ht="15.7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38401</v>
      </c>
    </row>
    <row r="1093" spans="1:8" ht="15.7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56031</v>
      </c>
    </row>
    <row r="1094" spans="1:8" ht="15.7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53064</v>
      </c>
    </row>
    <row r="1107" spans="1:8" ht="15.7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51682</v>
      </c>
    </row>
    <row r="1108" spans="1:8" ht="15.7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53064</v>
      </c>
    </row>
    <row r="1109" spans="1:8" ht="15.7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53064</v>
      </c>
    </row>
    <row r="1137" spans="1:8" ht="15.7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28955</v>
      </c>
    </row>
    <row r="1297" spans="1:8" ht="15.7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28955</v>
      </c>
    </row>
    <row r="1301" spans="1:8" ht="15.7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17300</v>
      </c>
    </row>
    <row r="1302" spans="1:8" ht="15.7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17300</v>
      </c>
    </row>
    <row r="1306" spans="1:8" ht="15.7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28955</v>
      </c>
    </row>
    <row r="1327" spans="1:8" ht="15.7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28955</v>
      </c>
    </row>
    <row r="1331" spans="1:8" ht="15.7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17300</v>
      </c>
    </row>
    <row r="1332" spans="1:8" ht="15.7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17300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8">
      <selection activeCell="C68" sqref="C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5378</v>
      </c>
      <c r="H12" s="196">
        <v>5378</v>
      </c>
    </row>
    <row r="13" spans="1:8" ht="15.75">
      <c r="A13" s="89" t="s">
        <v>27</v>
      </c>
      <c r="B13" s="91" t="s">
        <v>28</v>
      </c>
      <c r="C13" s="197">
        <v>44161</v>
      </c>
      <c r="D13" s="196">
        <v>39716</v>
      </c>
      <c r="E13" s="89" t="s">
        <v>846</v>
      </c>
      <c r="F13" s="93" t="s">
        <v>29</v>
      </c>
      <c r="G13" s="197">
        <v>5378</v>
      </c>
      <c r="H13" s="196">
        <v>5378</v>
      </c>
    </row>
    <row r="14" spans="1:8" ht="15.75">
      <c r="A14" s="89" t="s">
        <v>30</v>
      </c>
      <c r="B14" s="91" t="s">
        <v>31</v>
      </c>
      <c r="C14" s="197">
        <v>7784</v>
      </c>
      <c r="D14" s="196">
        <v>4938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23832</v>
      </c>
      <c r="D16" s="196">
        <v>20908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5378</v>
      </c>
      <c r="H18" s="610">
        <f>H12+H15+H16+H17</f>
        <v>5378</v>
      </c>
    </row>
    <row r="19" spans="1:8" ht="15.75">
      <c r="A19" s="89" t="s">
        <v>49</v>
      </c>
      <c r="B19" s="91" t="s">
        <v>50</v>
      </c>
      <c r="C19" s="197">
        <v>10984</v>
      </c>
      <c r="D19" s="196">
        <v>7108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86761</v>
      </c>
      <c r="D20" s="598">
        <f>SUM(D12:D19)</f>
        <v>72670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538</v>
      </c>
      <c r="H22" s="614">
        <f>SUM(H23:H25)</f>
        <v>538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538</v>
      </c>
      <c r="H23" s="196">
        <v>538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2806</v>
      </c>
      <c r="D25" s="196">
        <v>2190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20103</v>
      </c>
      <c r="H26" s="598">
        <f>H20+H21+H22</f>
        <v>20103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2806</v>
      </c>
      <c r="D28" s="598">
        <f>SUM(D24:D27)</f>
        <v>2190</v>
      </c>
      <c r="E28" s="202" t="s">
        <v>84</v>
      </c>
      <c r="F28" s="93" t="s">
        <v>85</v>
      </c>
      <c r="G28" s="595">
        <f>SUM(G29:G31)</f>
        <v>23164</v>
      </c>
      <c r="H28" s="596">
        <f>SUM(H29:H31)</f>
        <v>28888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23164</v>
      </c>
      <c r="H29" s="196">
        <v>28888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29922</v>
      </c>
      <c r="H32" s="196">
        <v>22510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53086</v>
      </c>
      <c r="H34" s="598">
        <f>H28+H32+H33</f>
        <v>51398</v>
      </c>
    </row>
    <row r="35" spans="1:8" ht="15.75">
      <c r="A35" s="89" t="s">
        <v>106</v>
      </c>
      <c r="B35" s="94" t="s">
        <v>107</v>
      </c>
      <c r="C35" s="595">
        <f>SUM(C36:C39)</f>
        <v>46255</v>
      </c>
      <c r="D35" s="596">
        <f>SUM(D36:D39)</f>
        <v>46255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46255</v>
      </c>
      <c r="D36" s="196">
        <v>46255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78567</v>
      </c>
      <c r="H37" s="600">
        <f>H26+H18+H34</f>
        <v>76879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51682</v>
      </c>
      <c r="H45" s="196">
        <v>46034</v>
      </c>
    </row>
    <row r="46" spans="1:13" ht="15.75">
      <c r="A46" s="473" t="s">
        <v>137</v>
      </c>
      <c r="B46" s="96" t="s">
        <v>138</v>
      </c>
      <c r="C46" s="597">
        <f>C35+C40+C45</f>
        <v>46255</v>
      </c>
      <c r="D46" s="598">
        <f>D35+D40+D45</f>
        <v>46255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>
        <v>1917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1066</v>
      </c>
      <c r="H49" s="196">
        <v>1547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52748</v>
      </c>
      <c r="H50" s="596">
        <f>SUM(H44:H49)</f>
        <v>47581</v>
      </c>
    </row>
    <row r="51" spans="1:8" ht="15.75">
      <c r="A51" s="89" t="s">
        <v>79</v>
      </c>
      <c r="B51" s="91" t="s">
        <v>155</v>
      </c>
      <c r="C51" s="197">
        <v>873</v>
      </c>
      <c r="D51" s="196">
        <v>445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873</v>
      </c>
      <c r="D52" s="598">
        <f>SUM(D48:D51)</f>
        <v>2362</v>
      </c>
      <c r="E52" s="201" t="s">
        <v>158</v>
      </c>
      <c r="F52" s="95" t="s">
        <v>159</v>
      </c>
      <c r="G52" s="197">
        <v>316</v>
      </c>
      <c r="H52" s="196">
        <v>283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791</v>
      </c>
      <c r="D55" s="479">
        <v>465</v>
      </c>
      <c r="E55" s="89" t="s">
        <v>168</v>
      </c>
      <c r="F55" s="95" t="s">
        <v>169</v>
      </c>
      <c r="G55" s="197"/>
      <c r="H55" s="196">
        <v>16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137486</v>
      </c>
      <c r="D56" s="602">
        <f>D20+D21+D22+D28+D33+D46+D52+D54+D55</f>
        <v>123942</v>
      </c>
      <c r="E56" s="100" t="s">
        <v>850</v>
      </c>
      <c r="F56" s="99" t="s">
        <v>172</v>
      </c>
      <c r="G56" s="599">
        <f>G50+G52+G53+G54+G55</f>
        <v>53064</v>
      </c>
      <c r="H56" s="600">
        <f>H50+H52+H53+H54+H55</f>
        <v>47880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494</v>
      </c>
      <c r="D59" s="196">
        <v>395</v>
      </c>
      <c r="E59" s="201" t="s">
        <v>180</v>
      </c>
      <c r="F59" s="486" t="s">
        <v>181</v>
      </c>
      <c r="G59" s="197">
        <v>17630</v>
      </c>
      <c r="H59" s="196">
        <v>12934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23123</v>
      </c>
      <c r="H61" s="596">
        <f>SUM(H62:H68)</f>
        <v>17655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2875</v>
      </c>
      <c r="H62" s="196">
        <v>2895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7597</v>
      </c>
      <c r="H64" s="196">
        <v>5893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494</v>
      </c>
      <c r="D65" s="598">
        <f>SUM(D59:D64)</f>
        <v>395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8588</v>
      </c>
      <c r="H66" s="196">
        <v>4931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1532</v>
      </c>
      <c r="H67" s="196">
        <v>1364</v>
      </c>
    </row>
    <row r="68" spans="1:8" ht="15.75">
      <c r="A68" s="89" t="s">
        <v>206</v>
      </c>
      <c r="B68" s="91" t="s">
        <v>207</v>
      </c>
      <c r="C68" s="197">
        <v>3276</v>
      </c>
      <c r="D68" s="196">
        <v>6294</v>
      </c>
      <c r="E68" s="89" t="s">
        <v>212</v>
      </c>
      <c r="F68" s="93" t="s">
        <v>213</v>
      </c>
      <c r="G68" s="197">
        <v>2531</v>
      </c>
      <c r="H68" s="196">
        <v>2572</v>
      </c>
    </row>
    <row r="69" spans="1:8" ht="15.75">
      <c r="A69" s="89" t="s">
        <v>210</v>
      </c>
      <c r="B69" s="91" t="s">
        <v>211</v>
      </c>
      <c r="C69" s="197">
        <v>19835</v>
      </c>
      <c r="D69" s="196">
        <v>16124</v>
      </c>
      <c r="E69" s="201" t="s">
        <v>79</v>
      </c>
      <c r="F69" s="93" t="s">
        <v>216</v>
      </c>
      <c r="G69" s="197">
        <v>15278</v>
      </c>
      <c r="H69" s="196">
        <v>15793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56031</v>
      </c>
      <c r="H71" s="598">
        <f>H59+H60+H61+H69+H70</f>
        <v>46382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5703</v>
      </c>
      <c r="D75" s="196">
        <v>4488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28814</v>
      </c>
      <c r="D76" s="598">
        <f>SUM(D68:D75)</f>
        <v>26906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16</v>
      </c>
      <c r="H77" s="479">
        <v>17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56047</v>
      </c>
      <c r="H79" s="600">
        <f>H71+H73+H75+H77</f>
        <v>46399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1062</v>
      </c>
      <c r="D88" s="196">
        <v>887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19682</v>
      </c>
      <c r="D89" s="196">
        <v>18916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140</v>
      </c>
      <c r="D90" s="196">
        <v>112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20884</v>
      </c>
      <c r="D92" s="598">
        <f>SUM(D88:D91)</f>
        <v>19915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50192</v>
      </c>
      <c r="D94" s="602">
        <f>D65+D76+D85+D92+D93</f>
        <v>47216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187678</v>
      </c>
      <c r="D95" s="604">
        <f>D94+D56</f>
        <v>171158</v>
      </c>
      <c r="E95" s="229" t="s">
        <v>941</v>
      </c>
      <c r="F95" s="489" t="s">
        <v>268</v>
      </c>
      <c r="G95" s="603">
        <f>G37+G40+G56+G79</f>
        <v>187678</v>
      </c>
      <c r="H95" s="604">
        <f>H37+H40+H56+H79</f>
        <v>171158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44650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Стефка Левиджова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9666</v>
      </c>
      <c r="D12" s="317">
        <v>8590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108490</v>
      </c>
      <c r="D13" s="317">
        <v>87691</v>
      </c>
      <c r="E13" s="194" t="s">
        <v>281</v>
      </c>
      <c r="F13" s="240" t="s">
        <v>282</v>
      </c>
      <c r="G13" s="316">
        <v>209266</v>
      </c>
      <c r="H13" s="317">
        <v>173216</v>
      </c>
    </row>
    <row r="14" spans="1:8" ht="15.75">
      <c r="A14" s="194" t="s">
        <v>283</v>
      </c>
      <c r="B14" s="190" t="s">
        <v>284</v>
      </c>
      <c r="C14" s="316">
        <v>17395</v>
      </c>
      <c r="D14" s="317">
        <v>14748</v>
      </c>
      <c r="E14" s="245" t="s">
        <v>285</v>
      </c>
      <c r="F14" s="240" t="s">
        <v>286</v>
      </c>
      <c r="G14" s="316">
        <f>4424+2659-18</f>
        <v>7065</v>
      </c>
      <c r="H14" s="317">
        <v>5981</v>
      </c>
    </row>
    <row r="15" spans="1:8" ht="15.75">
      <c r="A15" s="194" t="s">
        <v>287</v>
      </c>
      <c r="B15" s="190" t="s">
        <v>288</v>
      </c>
      <c r="C15" s="316">
        <v>45853</v>
      </c>
      <c r="D15" s="317">
        <v>36529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7433</v>
      </c>
      <c r="D16" s="317">
        <v>6392</v>
      </c>
      <c r="E16" s="236" t="s">
        <v>52</v>
      </c>
      <c r="F16" s="264" t="s">
        <v>292</v>
      </c>
      <c r="G16" s="628">
        <f>SUM(G12:G15)</f>
        <v>216331</v>
      </c>
      <c r="H16" s="629">
        <f>SUM(H12:H15)</f>
        <v>179197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18</v>
      </c>
      <c r="H18" s="640">
        <v>95</v>
      </c>
    </row>
    <row r="19" spans="1:8" ht="15.75">
      <c r="A19" s="194" t="s">
        <v>299</v>
      </c>
      <c r="B19" s="190" t="s">
        <v>300</v>
      </c>
      <c r="C19" s="316">
        <v>2839</v>
      </c>
      <c r="D19" s="317">
        <v>2879</v>
      </c>
      <c r="E19" s="194" t="s">
        <v>301</v>
      </c>
      <c r="F19" s="237" t="s">
        <v>302</v>
      </c>
      <c r="G19" s="316">
        <v>18</v>
      </c>
      <c r="H19" s="317">
        <v>95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191676</v>
      </c>
      <c r="D22" s="629">
        <f>SUM(D12:D18)+D19</f>
        <v>156829</v>
      </c>
      <c r="E22" s="194" t="s">
        <v>309</v>
      </c>
      <c r="F22" s="237" t="s">
        <v>310</v>
      </c>
      <c r="G22" s="316">
        <v>135</v>
      </c>
      <c r="H22" s="317">
        <v>294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9841</v>
      </c>
      <c r="H23" s="317">
        <v>4925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1452</v>
      </c>
      <c r="D25" s="317">
        <v>1612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9976</v>
      </c>
      <c r="H27" s="629">
        <f>SUM(H22:H26)</f>
        <v>5219</v>
      </c>
    </row>
    <row r="28" spans="1:8" ht="15.75">
      <c r="A28" s="194" t="s">
        <v>79</v>
      </c>
      <c r="B28" s="237" t="s">
        <v>327</v>
      </c>
      <c r="C28" s="316">
        <v>1027</v>
      </c>
      <c r="D28" s="317">
        <v>1584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2479</v>
      </c>
      <c r="D29" s="629">
        <f>SUM(D25:D28)</f>
        <v>3196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194155</v>
      </c>
      <c r="D31" s="635">
        <f>D29+D22</f>
        <v>160025</v>
      </c>
      <c r="E31" s="251" t="s">
        <v>824</v>
      </c>
      <c r="F31" s="266" t="s">
        <v>331</v>
      </c>
      <c r="G31" s="253">
        <f>G16+G18+G27</f>
        <v>226325</v>
      </c>
      <c r="H31" s="254">
        <f>H16+H18+H27</f>
        <v>184511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32170</v>
      </c>
      <c r="D33" s="244">
        <f>IF((H31-D31)&gt;0,H31-D31,0)</f>
        <v>24486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194155</v>
      </c>
      <c r="D36" s="637">
        <f>D31-D34+D35</f>
        <v>160025</v>
      </c>
      <c r="E36" s="262" t="s">
        <v>346</v>
      </c>
      <c r="F36" s="256" t="s">
        <v>347</v>
      </c>
      <c r="G36" s="267">
        <f>G35-G34+G31</f>
        <v>226325</v>
      </c>
      <c r="H36" s="268">
        <f>H35-H34+H31</f>
        <v>184511</v>
      </c>
    </row>
    <row r="37" spans="1:8" ht="15.75">
      <c r="A37" s="261" t="s">
        <v>348</v>
      </c>
      <c r="B37" s="231" t="s">
        <v>349</v>
      </c>
      <c r="C37" s="634">
        <f>IF((G36-C36)&gt;0,G36-C36,0)</f>
        <v>32170</v>
      </c>
      <c r="D37" s="635">
        <f>IF((H36-D36)&gt;0,H36-D36,0)</f>
        <v>24486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2248</v>
      </c>
      <c r="D38" s="629">
        <f>D39+D40+D41</f>
        <v>1976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2248</v>
      </c>
      <c r="D39" s="317">
        <v>1976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29922</v>
      </c>
      <c r="D42" s="244">
        <f>+IF((H36-D36-D38)&gt;0,H36-D36-D38,0)</f>
        <v>22510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29922</v>
      </c>
      <c r="D44" s="268">
        <f>IF(H42=0,IF(D42-D43&gt;0,D42-D43+H43,0),IF(H42-H43&lt;0,H43-H42+D42,0))</f>
        <v>22510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226325</v>
      </c>
      <c r="D45" s="631">
        <f>D36+D38+D42</f>
        <v>184511</v>
      </c>
      <c r="E45" s="270" t="s">
        <v>373</v>
      </c>
      <c r="F45" s="272" t="s">
        <v>374</v>
      </c>
      <c r="G45" s="630">
        <f>G42+G36</f>
        <v>226325</v>
      </c>
      <c r="H45" s="631">
        <f>H42+H36</f>
        <v>184511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44650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Стефка Левиджова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238974</v>
      </c>
      <c r="D11" s="196">
        <v>210250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-146770</v>
      </c>
      <c r="D12" s="196">
        <v>-117533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-47781</v>
      </c>
      <c r="D14" s="196">
        <v>-40820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-10493</v>
      </c>
      <c r="D15" s="196">
        <v>-12395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-2632</v>
      </c>
      <c r="D16" s="196">
        <v>-1972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f>-206</f>
        <v>-206</v>
      </c>
      <c r="D19" s="196">
        <v>-110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8215-228</f>
        <v>7987</v>
      </c>
      <c r="D20" s="196">
        <f>6113-614</f>
        <v>5499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39079</v>
      </c>
      <c r="D21" s="659">
        <f>SUM(D11:D20)</f>
        <v>42919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-8333-1178</f>
        <v>-9511</v>
      </c>
      <c r="D23" s="196">
        <v>-5546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3882</v>
      </c>
      <c r="D24" s="196">
        <v>443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1995</v>
      </c>
      <c r="D26" s="196">
        <v>3926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135</v>
      </c>
      <c r="D27" s="196">
        <v>293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-4110</v>
      </c>
      <c r="D28" s="196">
        <v>-7126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9815</v>
      </c>
      <c r="D30" s="196">
        <v>4920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2206</v>
      </c>
      <c r="D33" s="659">
        <f>SUM(D23:D32)</f>
        <v>-3090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2114</v>
      </c>
      <c r="D37" s="196">
        <v>1273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-803</v>
      </c>
      <c r="D38" s="196">
        <v>-2396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-13389</v>
      </c>
      <c r="D39" s="196">
        <v>-13756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-22-11</f>
        <v>-33</v>
      </c>
      <c r="D40" s="196">
        <f>-37-27</f>
        <v>-64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-28233</v>
      </c>
      <c r="D41" s="196">
        <v>-10755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-40344</v>
      </c>
      <c r="D43" s="661">
        <f>SUM(D35:D42)</f>
        <v>-25698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941</v>
      </c>
      <c r="D44" s="307">
        <f>D43+D33+D21</f>
        <v>14131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19803</v>
      </c>
      <c r="D45" s="309">
        <v>5672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20744</v>
      </c>
      <c r="D46" s="311">
        <f>D45+D44</f>
        <v>19803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44650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Стефка Левиджова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5378</v>
      </c>
      <c r="D13" s="584">
        <f>'1-Баланс'!H20</f>
        <v>19565</v>
      </c>
      <c r="E13" s="584">
        <f>'1-Баланс'!H21</f>
        <v>0</v>
      </c>
      <c r="F13" s="584">
        <f>'1-Баланс'!H23</f>
        <v>538</v>
      </c>
      <c r="G13" s="584">
        <f>'1-Баланс'!H24</f>
        <v>0</v>
      </c>
      <c r="H13" s="585"/>
      <c r="I13" s="584">
        <f>'1-Баланс'!H29+'1-Баланс'!H32</f>
        <v>51398</v>
      </c>
      <c r="J13" s="584">
        <f>'1-Баланс'!H30+'1-Баланс'!H33</f>
        <v>0</v>
      </c>
      <c r="K13" s="585"/>
      <c r="L13" s="584">
        <f>SUM(C13:K13)</f>
        <v>76879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5378</v>
      </c>
      <c r="D17" s="653">
        <f aca="true" t="shared" si="2" ref="D17:M17">D13+D14</f>
        <v>19565</v>
      </c>
      <c r="E17" s="653">
        <f t="shared" si="2"/>
        <v>0</v>
      </c>
      <c r="F17" s="653">
        <f t="shared" si="2"/>
        <v>538</v>
      </c>
      <c r="G17" s="653">
        <f t="shared" si="2"/>
        <v>0</v>
      </c>
      <c r="H17" s="653">
        <f t="shared" si="2"/>
        <v>0</v>
      </c>
      <c r="I17" s="653">
        <f t="shared" si="2"/>
        <v>51398</v>
      </c>
      <c r="J17" s="653">
        <f t="shared" si="2"/>
        <v>0</v>
      </c>
      <c r="K17" s="653">
        <f t="shared" si="2"/>
        <v>0</v>
      </c>
      <c r="L17" s="584">
        <f t="shared" si="1"/>
        <v>76879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29922</v>
      </c>
      <c r="J18" s="584">
        <f>+'1-Баланс'!G33</f>
        <v>0</v>
      </c>
      <c r="K18" s="585"/>
      <c r="L18" s="584">
        <f t="shared" si="1"/>
        <v>29922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-28233</v>
      </c>
      <c r="J19" s="168">
        <f>J20+J21</f>
        <v>0</v>
      </c>
      <c r="K19" s="168">
        <f t="shared" si="3"/>
        <v>0</v>
      </c>
      <c r="L19" s="584">
        <f t="shared" si="1"/>
        <v>-28233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-28233</v>
      </c>
      <c r="J20" s="316"/>
      <c r="K20" s="316"/>
      <c r="L20" s="584">
        <f>SUM(C20:K20)</f>
        <v>-28233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</v>
      </c>
      <c r="J30" s="316"/>
      <c r="K30" s="316"/>
      <c r="L30" s="584">
        <f t="shared" si="1"/>
        <v>-1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5378</v>
      </c>
      <c r="D31" s="653">
        <f aca="true" t="shared" si="6" ref="D31:M31">D19+D22+D23+D26+D30+D29+D17+D18</f>
        <v>19565</v>
      </c>
      <c r="E31" s="653">
        <f t="shared" si="6"/>
        <v>0</v>
      </c>
      <c r="F31" s="653">
        <f t="shared" si="6"/>
        <v>538</v>
      </c>
      <c r="G31" s="653">
        <f t="shared" si="6"/>
        <v>0</v>
      </c>
      <c r="H31" s="653">
        <f t="shared" si="6"/>
        <v>0</v>
      </c>
      <c r="I31" s="653">
        <f t="shared" si="6"/>
        <v>53086</v>
      </c>
      <c r="J31" s="653">
        <f t="shared" si="6"/>
        <v>0</v>
      </c>
      <c r="K31" s="653">
        <f t="shared" si="6"/>
        <v>0</v>
      </c>
      <c r="L31" s="584">
        <f t="shared" si="1"/>
        <v>78567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5378</v>
      </c>
      <c r="D34" s="587">
        <f t="shared" si="7"/>
        <v>19565</v>
      </c>
      <c r="E34" s="587">
        <f t="shared" si="7"/>
        <v>0</v>
      </c>
      <c r="F34" s="587">
        <f t="shared" si="7"/>
        <v>538</v>
      </c>
      <c r="G34" s="587">
        <f t="shared" si="7"/>
        <v>0</v>
      </c>
      <c r="H34" s="587">
        <f t="shared" si="7"/>
        <v>0</v>
      </c>
      <c r="I34" s="587">
        <f t="shared" si="7"/>
        <v>53086</v>
      </c>
      <c r="J34" s="587">
        <f t="shared" si="7"/>
        <v>0</v>
      </c>
      <c r="K34" s="587">
        <f t="shared" si="7"/>
        <v>0</v>
      </c>
      <c r="L34" s="651">
        <f t="shared" si="1"/>
        <v>78567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44650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Стефка Левиджова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85" sqref="E8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982</v>
      </c>
      <c r="D12" s="92">
        <v>100</v>
      </c>
      <c r="E12" s="92"/>
      <c r="F12" s="469">
        <f>C12-E12</f>
        <v>982</v>
      </c>
    </row>
    <row r="13" spans="1:6" ht="15.75">
      <c r="A13" s="679" t="s">
        <v>999</v>
      </c>
      <c r="B13" s="680"/>
      <c r="C13" s="92">
        <v>8165</v>
      </c>
      <c r="D13" s="92">
        <v>100</v>
      </c>
      <c r="E13" s="92"/>
      <c r="F13" s="469">
        <f aca="true" t="shared" si="0" ref="F13:F26">C13-E13</f>
        <v>8165</v>
      </c>
    </row>
    <row r="14" spans="1:6" ht="15.75">
      <c r="A14" s="679" t="s">
        <v>1000</v>
      </c>
      <c r="B14" s="680"/>
      <c r="C14" s="92">
        <v>16456</v>
      </c>
      <c r="D14" s="92">
        <v>100</v>
      </c>
      <c r="E14" s="92"/>
      <c r="F14" s="469">
        <f t="shared" si="0"/>
        <v>16456</v>
      </c>
    </row>
    <row r="15" spans="1:6" ht="15.75">
      <c r="A15" s="679" t="s">
        <v>1001</v>
      </c>
      <c r="B15" s="680"/>
      <c r="C15" s="92">
        <v>3352</v>
      </c>
      <c r="D15" s="92">
        <v>100</v>
      </c>
      <c r="E15" s="92"/>
      <c r="F15" s="469">
        <f t="shared" si="0"/>
        <v>3352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28955</v>
      </c>
      <c r="D27" s="472"/>
      <c r="E27" s="472">
        <f>SUM(E12:E26)</f>
        <v>0</v>
      </c>
      <c r="F27" s="472">
        <f>SUM(F12:F26)</f>
        <v>28955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28955</v>
      </c>
      <c r="D79" s="472"/>
      <c r="E79" s="472">
        <f>E78+E61+E44+E27</f>
        <v>0</v>
      </c>
      <c r="F79" s="472">
        <f>F78+F61+F44+F27</f>
        <v>28955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1002</v>
      </c>
      <c r="B82" s="680"/>
      <c r="C82" s="92">
        <v>17300</v>
      </c>
      <c r="D82" s="92">
        <v>100</v>
      </c>
      <c r="E82" s="92"/>
      <c r="F82" s="469">
        <f>C82-E82</f>
        <v>17300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17300</v>
      </c>
      <c r="D97" s="472"/>
      <c r="E97" s="472">
        <f>SUM(E82:E96)</f>
        <v>0</v>
      </c>
      <c r="F97" s="472">
        <f>SUM(F82:F96)</f>
        <v>17300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17300</v>
      </c>
      <c r="D149" s="472"/>
      <c r="E149" s="472">
        <f>E148+E131+E114+E97</f>
        <v>0</v>
      </c>
      <c r="F149" s="472">
        <f>F148+F131+F114+F97</f>
        <v>17300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44650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Стефка Левиджова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L26" sqref="L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54842</v>
      </c>
      <c r="E12" s="328">
        <v>11976</v>
      </c>
      <c r="F12" s="328">
        <v>1199</v>
      </c>
      <c r="G12" s="329">
        <f aca="true" t="shared" si="2" ref="G12:G42">D12+E12-F12</f>
        <v>65619</v>
      </c>
      <c r="H12" s="328"/>
      <c r="I12" s="328"/>
      <c r="J12" s="329">
        <f aca="true" t="shared" si="3" ref="J12:J42">G12+H12-I12</f>
        <v>65619</v>
      </c>
      <c r="K12" s="328">
        <v>15126</v>
      </c>
      <c r="L12" s="328">
        <v>7141</v>
      </c>
      <c r="M12" s="328">
        <v>809</v>
      </c>
      <c r="N12" s="329">
        <f aca="true" t="shared" si="4" ref="N12:N42">K12+L12-M12</f>
        <v>21458</v>
      </c>
      <c r="O12" s="328"/>
      <c r="P12" s="328"/>
      <c r="Q12" s="329">
        <f t="shared" si="0"/>
        <v>21458</v>
      </c>
      <c r="R12" s="340">
        <f t="shared" si="1"/>
        <v>44161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8916</v>
      </c>
      <c r="E13" s="328">
        <v>3995</v>
      </c>
      <c r="F13" s="328">
        <v>46</v>
      </c>
      <c r="G13" s="329">
        <f t="shared" si="2"/>
        <v>12865</v>
      </c>
      <c r="H13" s="328"/>
      <c r="I13" s="328"/>
      <c r="J13" s="329">
        <f t="shared" si="3"/>
        <v>12865</v>
      </c>
      <c r="K13" s="328">
        <v>3978</v>
      </c>
      <c r="L13" s="328">
        <v>1148</v>
      </c>
      <c r="M13" s="328">
        <v>45</v>
      </c>
      <c r="N13" s="329">
        <f t="shared" si="4"/>
        <v>5081</v>
      </c>
      <c r="O13" s="328"/>
      <c r="P13" s="328"/>
      <c r="Q13" s="329">
        <f t="shared" si="0"/>
        <v>5081</v>
      </c>
      <c r="R13" s="340">
        <f t="shared" si="1"/>
        <v>7784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44180</v>
      </c>
      <c r="E15" s="328">
        <v>10800</v>
      </c>
      <c r="F15" s="328">
        <v>6488</v>
      </c>
      <c r="G15" s="329">
        <f t="shared" si="2"/>
        <v>48492</v>
      </c>
      <c r="H15" s="328"/>
      <c r="I15" s="328"/>
      <c r="J15" s="329">
        <f t="shared" si="3"/>
        <v>48492</v>
      </c>
      <c r="K15" s="328">
        <v>23272</v>
      </c>
      <c r="L15" s="328">
        <v>6597</v>
      </c>
      <c r="M15" s="328">
        <v>5209</v>
      </c>
      <c r="N15" s="329">
        <f t="shared" si="4"/>
        <v>24660</v>
      </c>
      <c r="O15" s="328"/>
      <c r="P15" s="328"/>
      <c r="Q15" s="329">
        <f t="shared" si="0"/>
        <v>24660</v>
      </c>
      <c r="R15" s="340">
        <f t="shared" si="1"/>
        <v>23832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15725</v>
      </c>
      <c r="E18" s="328">
        <v>5825</v>
      </c>
      <c r="F18" s="328">
        <v>12</v>
      </c>
      <c r="G18" s="329">
        <f t="shared" si="2"/>
        <v>21538</v>
      </c>
      <c r="H18" s="328"/>
      <c r="I18" s="328"/>
      <c r="J18" s="329">
        <f t="shared" si="3"/>
        <v>21538</v>
      </c>
      <c r="K18" s="328">
        <v>8617</v>
      </c>
      <c r="L18" s="328">
        <v>1947</v>
      </c>
      <c r="M18" s="328">
        <v>10</v>
      </c>
      <c r="N18" s="329">
        <f t="shared" si="4"/>
        <v>10554</v>
      </c>
      <c r="O18" s="328"/>
      <c r="P18" s="328"/>
      <c r="Q18" s="329">
        <f t="shared" si="0"/>
        <v>10554</v>
      </c>
      <c r="R18" s="340">
        <f t="shared" si="1"/>
        <v>10984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123663</v>
      </c>
      <c r="E19" s="330">
        <f>SUM(E11:E18)</f>
        <v>32596</v>
      </c>
      <c r="F19" s="330">
        <f>SUM(F11:F18)</f>
        <v>7745</v>
      </c>
      <c r="G19" s="329">
        <f t="shared" si="2"/>
        <v>148514</v>
      </c>
      <c r="H19" s="330">
        <f>SUM(H11:H18)</f>
        <v>0</v>
      </c>
      <c r="I19" s="330">
        <f>SUM(I11:I18)</f>
        <v>0</v>
      </c>
      <c r="J19" s="329">
        <f t="shared" si="3"/>
        <v>148514</v>
      </c>
      <c r="K19" s="330">
        <f>SUM(K11:K18)</f>
        <v>50993</v>
      </c>
      <c r="L19" s="330">
        <f>SUM(L11:L18)</f>
        <v>16833</v>
      </c>
      <c r="M19" s="330">
        <f>SUM(M11:M18)</f>
        <v>6073</v>
      </c>
      <c r="N19" s="329">
        <f t="shared" si="4"/>
        <v>61753</v>
      </c>
      <c r="O19" s="330">
        <f>SUM(O11:O18)</f>
        <v>0</v>
      </c>
      <c r="P19" s="330">
        <f>SUM(P11:P18)</f>
        <v>0</v>
      </c>
      <c r="Q19" s="329">
        <f t="shared" si="0"/>
        <v>61753</v>
      </c>
      <c r="R19" s="340">
        <f t="shared" si="1"/>
        <v>86761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8626</v>
      </c>
      <c r="E25" s="328">
        <v>1178</v>
      </c>
      <c r="F25" s="328"/>
      <c r="G25" s="329">
        <f t="shared" si="2"/>
        <v>9804</v>
      </c>
      <c r="H25" s="328"/>
      <c r="I25" s="328"/>
      <c r="J25" s="329">
        <f t="shared" si="3"/>
        <v>9804</v>
      </c>
      <c r="K25" s="328">
        <v>6436</v>
      </c>
      <c r="L25" s="328">
        <v>562</v>
      </c>
      <c r="M25" s="328"/>
      <c r="N25" s="329">
        <f t="shared" si="4"/>
        <v>6998</v>
      </c>
      <c r="O25" s="328"/>
      <c r="P25" s="328"/>
      <c r="Q25" s="329">
        <f t="shared" si="0"/>
        <v>6998</v>
      </c>
      <c r="R25" s="340">
        <f t="shared" si="1"/>
        <v>2806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8626</v>
      </c>
      <c r="E28" s="332">
        <f aca="true" t="shared" si="5" ref="E28:P28">SUM(E24:E27)</f>
        <v>1178</v>
      </c>
      <c r="F28" s="332">
        <f t="shared" si="5"/>
        <v>0</v>
      </c>
      <c r="G28" s="333">
        <f t="shared" si="2"/>
        <v>9804</v>
      </c>
      <c r="H28" s="332">
        <f t="shared" si="5"/>
        <v>0</v>
      </c>
      <c r="I28" s="332">
        <f t="shared" si="5"/>
        <v>0</v>
      </c>
      <c r="J28" s="333">
        <f t="shared" si="3"/>
        <v>9804</v>
      </c>
      <c r="K28" s="332">
        <f t="shared" si="5"/>
        <v>6436</v>
      </c>
      <c r="L28" s="332">
        <f t="shared" si="5"/>
        <v>562</v>
      </c>
      <c r="M28" s="332">
        <f t="shared" si="5"/>
        <v>0</v>
      </c>
      <c r="N28" s="333">
        <f t="shared" si="4"/>
        <v>6998</v>
      </c>
      <c r="O28" s="332">
        <f t="shared" si="5"/>
        <v>0</v>
      </c>
      <c r="P28" s="332">
        <f t="shared" si="5"/>
        <v>0</v>
      </c>
      <c r="Q28" s="333">
        <f t="shared" si="0"/>
        <v>6998</v>
      </c>
      <c r="R28" s="343">
        <f t="shared" si="1"/>
        <v>2806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46255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46255</v>
      </c>
      <c r="H30" s="335">
        <f t="shared" si="6"/>
        <v>0</v>
      </c>
      <c r="I30" s="335">
        <f t="shared" si="6"/>
        <v>0</v>
      </c>
      <c r="J30" s="336">
        <f t="shared" si="3"/>
        <v>46255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46255</v>
      </c>
    </row>
    <row r="31" spans="1:18" ht="15.75">
      <c r="A31" s="339"/>
      <c r="B31" s="321" t="s">
        <v>108</v>
      </c>
      <c r="C31" s="152" t="s">
        <v>563</v>
      </c>
      <c r="D31" s="328">
        <v>46255</v>
      </c>
      <c r="E31" s="328"/>
      <c r="F31" s="328"/>
      <c r="G31" s="329">
        <f t="shared" si="2"/>
        <v>46255</v>
      </c>
      <c r="H31" s="328"/>
      <c r="I31" s="328"/>
      <c r="J31" s="329">
        <f t="shared" si="3"/>
        <v>46255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46255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46255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46255</v>
      </c>
      <c r="H41" s="330">
        <f t="shared" si="10"/>
        <v>0</v>
      </c>
      <c r="I41" s="330">
        <f t="shared" si="10"/>
        <v>0</v>
      </c>
      <c r="J41" s="329">
        <f t="shared" si="3"/>
        <v>46255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46255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178544</v>
      </c>
      <c r="E43" s="349">
        <f>E19+E20+E22+E28+E41+E42</f>
        <v>33774</v>
      </c>
      <c r="F43" s="349">
        <f aca="true" t="shared" si="11" ref="F43:R43">F19+F20+F22+F28+F41+F42</f>
        <v>7745</v>
      </c>
      <c r="G43" s="349">
        <f t="shared" si="11"/>
        <v>204573</v>
      </c>
      <c r="H43" s="349">
        <f t="shared" si="11"/>
        <v>0</v>
      </c>
      <c r="I43" s="349">
        <f t="shared" si="11"/>
        <v>0</v>
      </c>
      <c r="J43" s="349">
        <f t="shared" si="11"/>
        <v>204573</v>
      </c>
      <c r="K43" s="349">
        <f t="shared" si="11"/>
        <v>57429</v>
      </c>
      <c r="L43" s="349">
        <f t="shared" si="11"/>
        <v>17395</v>
      </c>
      <c r="M43" s="349">
        <f t="shared" si="11"/>
        <v>6073</v>
      </c>
      <c r="N43" s="349">
        <f t="shared" si="11"/>
        <v>68751</v>
      </c>
      <c r="O43" s="349">
        <f t="shared" si="11"/>
        <v>0</v>
      </c>
      <c r="P43" s="349">
        <f t="shared" si="11"/>
        <v>0</v>
      </c>
      <c r="Q43" s="349">
        <f t="shared" si="11"/>
        <v>68751</v>
      </c>
      <c r="R43" s="350">
        <f t="shared" si="11"/>
        <v>135822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44650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Стефка Левиджова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25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873</v>
      </c>
      <c r="D18" s="362">
        <f>+D19+D20</f>
        <v>0</v>
      </c>
      <c r="E18" s="369">
        <f t="shared" si="0"/>
        <v>873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873</v>
      </c>
      <c r="D20" s="368"/>
      <c r="E20" s="369">
        <f t="shared" si="0"/>
        <v>873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873</v>
      </c>
      <c r="D21" s="440">
        <f>D13+D17+D18</f>
        <v>0</v>
      </c>
      <c r="E21" s="441">
        <f>E13+E17+E18</f>
        <v>873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3276</v>
      </c>
      <c r="D26" s="362">
        <f>SUM(D27:D29)</f>
        <v>3276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1917</v>
      </c>
      <c r="D27" s="368">
        <v>1917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1359</v>
      </c>
      <c r="D28" s="368">
        <v>1359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19835</v>
      </c>
      <c r="D30" s="368">
        <v>19835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5703</v>
      </c>
      <c r="D40" s="362">
        <f>SUM(D41:D44)</f>
        <v>5703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5703</v>
      </c>
      <c r="D44" s="368">
        <v>5703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28814</v>
      </c>
      <c r="D45" s="438">
        <f>D26+D30+D31+D33+D32+D34+D35+D40</f>
        <v>28814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29687</v>
      </c>
      <c r="D46" s="444">
        <f>D45+D23+D21+D11</f>
        <v>28814</v>
      </c>
      <c r="E46" s="445">
        <f>E45+E23+E21+E11</f>
        <v>873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278</v>
      </c>
      <c r="D58" s="138">
        <f>D59+D61</f>
        <v>278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278</v>
      </c>
      <c r="D59" s="197">
        <v>278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70416</v>
      </c>
      <c r="D66" s="197">
        <v>17352</v>
      </c>
      <c r="E66" s="136">
        <f t="shared" si="1"/>
        <v>53064</v>
      </c>
      <c r="F66" s="196"/>
    </row>
    <row r="67" spans="1:6" ht="15.75">
      <c r="A67" s="370" t="s">
        <v>684</v>
      </c>
      <c r="B67" s="135" t="s">
        <v>685</v>
      </c>
      <c r="C67" s="197">
        <v>69034</v>
      </c>
      <c r="D67" s="197">
        <v>17352</v>
      </c>
      <c r="E67" s="136">
        <f t="shared" si="1"/>
        <v>51682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70694</v>
      </c>
      <c r="D68" s="435">
        <f>D54+D58+D63+D64+D65+D66</f>
        <v>17630</v>
      </c>
      <c r="E68" s="436">
        <f t="shared" si="1"/>
        <v>53064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2875</v>
      </c>
      <c r="D73" s="137">
        <f>SUM(D74:D76)</f>
        <v>2875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2875</v>
      </c>
      <c r="D74" s="197">
        <v>2875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20248</v>
      </c>
      <c r="D87" s="134">
        <f>SUM(D88:D92)+D96</f>
        <v>20248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7597</v>
      </c>
      <c r="D89" s="197">
        <v>7597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8588</v>
      </c>
      <c r="D91" s="197">
        <v>8588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2531</v>
      </c>
      <c r="D92" s="138">
        <f>SUM(D93:D95)</f>
        <v>2531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421</v>
      </c>
      <c r="D93" s="197">
        <v>421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1521</v>
      </c>
      <c r="D94" s="197">
        <v>1521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589</v>
      </c>
      <c r="D95" s="197">
        <v>589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1532</v>
      </c>
      <c r="D96" s="197">
        <v>1532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15278</v>
      </c>
      <c r="D97" s="197">
        <v>15278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38401</v>
      </c>
      <c r="D98" s="433">
        <f>D87+D82+D77+D73+D97</f>
        <v>38401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109095</v>
      </c>
      <c r="D99" s="427">
        <f>D98+D70+D68</f>
        <v>56031</v>
      </c>
      <c r="E99" s="427">
        <f>E98+E70+E68</f>
        <v>53064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44650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Стефка Левиджова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44650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Стефка Левиджова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2022-03-30T13:32:11Z</cp:lastPrinted>
  <dcterms:created xsi:type="dcterms:W3CDTF">2006-09-16T00:00:00Z</dcterms:created>
  <dcterms:modified xsi:type="dcterms:W3CDTF">2022-03-30T13:58:42Z</dcterms:modified>
  <cp:category/>
  <cp:version/>
  <cp:contentType/>
  <cp:contentStatus/>
</cp:coreProperties>
</file>