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<sst xmlns="http://schemas.openxmlformats.org/spreadsheetml/2006/main" count="4189" uniqueCount="973">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</sst>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44040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44012</v>
      </c>
    </row>
    <row r="11" spans="1:2" ht="15">
      <c r="A11" s="7" t="s">
        <v>950</v>
      </c>
      <c r="B11" s="547">
        <v>44040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0.09568594898942043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0.19815130138652395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0.10101018451160637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0.06690466673602251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1.1219008990026689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0.932817717850167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0.9221536135089157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0.39644634868628315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0.39644634868628315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1.0408434402712572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0.6992109859663916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0.48245474154210277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1.961696262061137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0.662355653140451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15044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0.24396335036082056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0.20217702619161274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4.682148939464313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44782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4217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23715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10826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83540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14402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5448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18621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38471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911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911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492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123414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677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677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1352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28330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603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3089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33374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430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24738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25168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59219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182633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-313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-851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19252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24816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24816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12219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37035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61665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55453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173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55626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1858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57484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14774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26540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625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15757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5264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1944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2950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22127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63441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43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63484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182633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4856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67106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10792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21785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5489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2640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112668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1159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40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37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1236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113904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13885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113904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13885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1666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1666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12219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12219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127789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123263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4436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127699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86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127789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127789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127789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144080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-93949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-26241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-8205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-977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-172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6197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20733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-1998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110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-4133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-6021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-987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-4280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-473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-5740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8972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16196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25168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-1146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-1146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295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-851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-851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35571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35571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12219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-10755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-10755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37035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37035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59906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59906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12219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-10755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-10755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295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61665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61665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62483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10278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46073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19548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138382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19483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13728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18621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51832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190214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1362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808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5778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3396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11344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954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954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12298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199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184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897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255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1535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1535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63646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10902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50954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22689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148191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19483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14682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18621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52786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200977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350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350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350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63646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10902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50954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22689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148191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19133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14682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18621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52436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200627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15535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5769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24544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10326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56174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4265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8395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12660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68834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3513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990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3442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1542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9487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466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839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1305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10792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184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74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747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5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1010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1010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18864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6685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27239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11863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64651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4731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9234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13965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78616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18864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6685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27239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11863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64651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4731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9234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13965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78616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44782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4217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23715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10826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83540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14402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5448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18621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38471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122011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911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911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911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492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1352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1352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28330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603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603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3089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3089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33374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34777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1352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1352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28330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603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603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3089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3089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33374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33374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911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911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911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492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1403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636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636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54990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11473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55626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1858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625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625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1332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1332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13442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13442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25915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15757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5264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2950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346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2023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581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1944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22127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63441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120925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625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625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1332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1332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13442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13442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25915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15757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5264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2950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346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2023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581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1944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22127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63441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63441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636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636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54990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11473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55626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1858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57484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">
      <c r="A13" s="84" t="s">
        <v>27</v>
      </c>
      <c r="B13" s="86" t="s">
        <v>28</v>
      </c>
      <c r="C13" s="188">
        <v>44782</v>
      </c>
      <c r="D13" s="188">
        <v>46948</v>
      </c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">
      <c r="A14" s="84" t="s">
        <v>30</v>
      </c>
      <c r="B14" s="86" t="s">
        <v>31</v>
      </c>
      <c r="C14" s="188">
        <v>4217</v>
      </c>
      <c r="D14" s="188">
        <v>4509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23715</v>
      </c>
      <c r="D16" s="188">
        <v>21529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10826</v>
      </c>
      <c r="D19" s="188">
        <v>9222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83540</v>
      </c>
      <c r="D20" s="567">
        <f>SUM(D12:D19)</f>
        <v>82208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-313</v>
      </c>
      <c r="H22" s="583">
        <f>SUM(H23:H25)</f>
        <v>-608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">
      <c r="A24" s="84" t="s">
        <v>67</v>
      </c>
      <c r="B24" s="86" t="s">
        <v>68</v>
      </c>
      <c r="C24" s="188">
        <v>14402</v>
      </c>
      <c r="D24" s="188">
        <v>14868</v>
      </c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5448</v>
      </c>
      <c r="D25" s="188">
        <v>5733</v>
      </c>
      <c r="E25" s="84" t="s">
        <v>73</v>
      </c>
      <c r="F25" s="87" t="s">
        <v>74</v>
      </c>
      <c r="G25" s="188">
        <v>-851</v>
      </c>
      <c r="H25" s="188">
        <v>-1146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19252</v>
      </c>
      <c r="H26" s="567">
        <f>H20+H21+H22</f>
        <v>18957</v>
      </c>
      <c r="M26" s="92"/>
    </row>
    <row r="27" spans="1:8" ht="15.75">
      <c r="A27" s="84" t="s">
        <v>79</v>
      </c>
      <c r="B27" s="86" t="s">
        <v>80</v>
      </c>
      <c r="C27" s="188">
        <v>18621</v>
      </c>
      <c r="D27" s="188">
        <v>18621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38471</v>
      </c>
      <c r="D28" s="567">
        <f>SUM(D24:D27)</f>
        <v>39222</v>
      </c>
      <c r="E28" s="193" t="s">
        <v>84</v>
      </c>
      <c r="F28" s="87" t="s">
        <v>85</v>
      </c>
      <c r="G28" s="564">
        <f>SUM(G29:G31)</f>
        <v>24816</v>
      </c>
      <c r="H28" s="565">
        <f>SUM(H29:H31)</f>
        <v>16545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24816</v>
      </c>
      <c r="H29" s="188">
        <v>16545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12219</v>
      </c>
      <c r="H32" s="188">
        <v>19026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37035</v>
      </c>
      <c r="H34" s="567">
        <f>H28+H32+H33</f>
        <v>35571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61665</v>
      </c>
      <c r="H37" s="569">
        <f>H26+H18+H34</f>
        <v>59906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55453</v>
      </c>
      <c r="H45" s="188">
        <v>51175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173</v>
      </c>
      <c r="H49" s="188">
        <v>4946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55626</v>
      </c>
      <c r="H50" s="565">
        <f>SUM(H44:H49)</f>
        <v>56121</v>
      </c>
    </row>
    <row r="51" spans="1:8" ht="15">
      <c r="A51" s="84" t="s">
        <v>79</v>
      </c>
      <c r="B51" s="86" t="s">
        <v>155</v>
      </c>
      <c r="C51" s="188">
        <v>911</v>
      </c>
      <c r="D51" s="187">
        <v>861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911</v>
      </c>
      <c r="D52" s="567">
        <f>SUM(D48:D51)</f>
        <v>861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1858</v>
      </c>
      <c r="H54" s="188">
        <v>1858</v>
      </c>
    </row>
    <row r="55" spans="1:8" ht="15.75">
      <c r="A55" s="94" t="s">
        <v>166</v>
      </c>
      <c r="B55" s="90" t="s">
        <v>167</v>
      </c>
      <c r="C55" s="465">
        <v>492</v>
      </c>
      <c r="D55" s="466">
        <v>514</v>
      </c>
      <c r="E55" s="84" t="s">
        <v>168</v>
      </c>
      <c r="F55" s="89" t="s">
        <v>169</v>
      </c>
      <c r="G55" s="188"/>
      <c r="H55" s="188">
        <v>34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123414</v>
      </c>
      <c r="D56" s="571">
        <f>D20+D21+D22+D28+D33+D46+D52+D54+D55</f>
        <v>122805</v>
      </c>
      <c r="E56" s="94" t="s">
        <v>825</v>
      </c>
      <c r="F56" s="93" t="s">
        <v>172</v>
      </c>
      <c r="G56" s="568">
        <f>G50+G52+G53+G54+G55</f>
        <v>57484</v>
      </c>
      <c r="H56" s="569">
        <f>H50+H52+H53+H54+H55</f>
        <v>58013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677</v>
      </c>
      <c r="D59" s="188">
        <v>568</v>
      </c>
      <c r="E59" s="192" t="s">
        <v>180</v>
      </c>
      <c r="F59" s="473" t="s">
        <v>181</v>
      </c>
      <c r="G59" s="188">
        <v>14774</v>
      </c>
      <c r="H59" s="188">
        <v>20549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26540</v>
      </c>
      <c r="H61" s="565">
        <f>SUM(H62:H68)</f>
        <v>20877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625</v>
      </c>
      <c r="H62" s="188">
        <v>468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15757</v>
      </c>
      <c r="H64" s="188">
        <v>11296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677</v>
      </c>
      <c r="D65" s="567">
        <f>SUM(D59:D64)</f>
        <v>568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5264</v>
      </c>
      <c r="H66" s="188">
        <v>4439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1944</v>
      </c>
      <c r="H67" s="188">
        <v>1670</v>
      </c>
    </row>
    <row r="68" spans="1:8" ht="15">
      <c r="A68" s="84" t="s">
        <v>206</v>
      </c>
      <c r="B68" s="86" t="s">
        <v>207</v>
      </c>
      <c r="C68" s="188">
        <v>1352</v>
      </c>
      <c r="D68" s="188">
        <v>1321</v>
      </c>
      <c r="E68" s="84" t="s">
        <v>212</v>
      </c>
      <c r="F68" s="87" t="s">
        <v>213</v>
      </c>
      <c r="G68" s="188">
        <v>2950</v>
      </c>
      <c r="H68" s="188">
        <v>3004</v>
      </c>
    </row>
    <row r="69" spans="1:8" ht="15">
      <c r="A69" s="84" t="s">
        <v>210</v>
      </c>
      <c r="B69" s="86" t="s">
        <v>211</v>
      </c>
      <c r="C69" s="188">
        <v>28330</v>
      </c>
      <c r="D69" s="188">
        <v>24202</v>
      </c>
      <c r="E69" s="192" t="s">
        <v>79</v>
      </c>
      <c r="F69" s="87" t="s">
        <v>216</v>
      </c>
      <c r="G69" s="188">
        <v>22127</v>
      </c>
      <c r="H69" s="188">
        <v>8928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63441</v>
      </c>
      <c r="H71" s="567">
        <f>H59+H60+H61+H69+H70</f>
        <v>50354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603</v>
      </c>
      <c r="D73" s="188">
        <v>593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3089</v>
      </c>
      <c r="D75" s="188">
        <v>2683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33374</v>
      </c>
      <c r="D76" s="567">
        <f>SUM(D68:D75)</f>
        <v>28799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43</v>
      </c>
      <c r="H77" s="466">
        <v>95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63484</v>
      </c>
      <c r="H79" s="569">
        <f>H71+H73+H75+H77</f>
        <v>50449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430</v>
      </c>
      <c r="D88" s="188">
        <v>662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24738</v>
      </c>
      <c r="D89" s="188">
        <v>15534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25168</v>
      </c>
      <c r="D92" s="567">
        <f>SUM(D88:D91)</f>
        <v>16196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59219</v>
      </c>
      <c r="D94" s="571">
        <f>D65+D76+D85+D92+D93</f>
        <v>45563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182633</v>
      </c>
      <c r="D95" s="573">
        <f>D94+D56</f>
        <v>168368</v>
      </c>
      <c r="E95" s="220" t="s">
        <v>916</v>
      </c>
      <c r="F95" s="476" t="s">
        <v>268</v>
      </c>
      <c r="G95" s="572">
        <f>G37+G40+G56+G79</f>
        <v>182633</v>
      </c>
      <c r="H95" s="573">
        <f>H37+H40+H56+H79</f>
        <v>168368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44040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4856</v>
      </c>
      <c r="D12" s="307">
        <v>4460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67106</v>
      </c>
      <c r="D13" s="307">
        <v>59464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10792</v>
      </c>
      <c r="D14" s="307">
        <v>9304</v>
      </c>
      <c r="E14" s="236" t="s">
        <v>285</v>
      </c>
      <c r="F14" s="231" t="s">
        <v>286</v>
      </c>
      <c r="G14" s="307">
        <v>123263</v>
      </c>
      <c r="H14" s="307">
        <v>101902</v>
      </c>
    </row>
    <row r="15" spans="1:8" ht="15">
      <c r="A15" s="185" t="s">
        <v>287</v>
      </c>
      <c r="B15" s="181" t="s">
        <v>288</v>
      </c>
      <c r="C15" s="307">
        <v>21785</v>
      </c>
      <c r="D15" s="307">
        <v>18825</v>
      </c>
      <c r="E15" s="236" t="s">
        <v>79</v>
      </c>
      <c r="F15" s="231" t="s">
        <v>289</v>
      </c>
      <c r="G15" s="307">
        <v>4436</v>
      </c>
      <c r="H15" s="307">
        <v>5095</v>
      </c>
    </row>
    <row r="16" spans="1:8" ht="15.75">
      <c r="A16" s="185" t="s">
        <v>290</v>
      </c>
      <c r="B16" s="181" t="s">
        <v>291</v>
      </c>
      <c r="C16" s="307">
        <v>5489</v>
      </c>
      <c r="D16" s="307">
        <v>3873</v>
      </c>
      <c r="E16" s="227" t="s">
        <v>52</v>
      </c>
      <c r="F16" s="255" t="s">
        <v>292</v>
      </c>
      <c r="G16" s="597">
        <f>SUM(G12:G15)</f>
        <v>127699</v>
      </c>
      <c r="H16" s="598">
        <f>SUM(H12:H15)</f>
        <v>106997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86</v>
      </c>
      <c r="H18" s="609">
        <v>160</v>
      </c>
    </row>
    <row r="19" spans="1:8" ht="15">
      <c r="A19" s="185" t="s">
        <v>299</v>
      </c>
      <c r="B19" s="181" t="s">
        <v>300</v>
      </c>
      <c r="C19" s="307">
        <v>2640</v>
      </c>
      <c r="D19" s="307">
        <v>1863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112668</v>
      </c>
      <c r="D22" s="598">
        <f>SUM(D12:D18)+D19</f>
        <v>97789</v>
      </c>
      <c r="E22" s="185" t="s">
        <v>309</v>
      </c>
      <c r="F22" s="228" t="s">
        <v>310</v>
      </c>
      <c r="G22" s="307">
        <v>4</v>
      </c>
      <c r="H22" s="308">
        <v>111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1159</v>
      </c>
      <c r="D25" s="307">
        <v>778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40</v>
      </c>
      <c r="D27" s="307">
        <v>417</v>
      </c>
      <c r="E27" s="227" t="s">
        <v>104</v>
      </c>
      <c r="F27" s="229" t="s">
        <v>326</v>
      </c>
      <c r="G27" s="597">
        <f>SUM(G22:G26)</f>
        <v>4</v>
      </c>
      <c r="H27" s="598">
        <f>SUM(H22:H26)</f>
        <v>111</v>
      </c>
    </row>
    <row r="28" spans="1:8" ht="15">
      <c r="A28" s="185" t="s">
        <v>79</v>
      </c>
      <c r="B28" s="228" t="s">
        <v>327</v>
      </c>
      <c r="C28" s="307">
        <v>37</v>
      </c>
      <c r="D28" s="307">
        <v>46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1236</v>
      </c>
      <c r="D29" s="598">
        <f>SUM(D25:D28)</f>
        <v>1241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113904</v>
      </c>
      <c r="D31" s="604">
        <f>D29+D22</f>
        <v>99030</v>
      </c>
      <c r="E31" s="242" t="s">
        <v>800</v>
      </c>
      <c r="F31" s="257" t="s">
        <v>331</v>
      </c>
      <c r="G31" s="244">
        <f>G16+G18+G27</f>
        <v>127789</v>
      </c>
      <c r="H31" s="245">
        <f>H16+H18+H27</f>
        <v>107268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13885</v>
      </c>
      <c r="D33" s="235">
        <f>IF((H31-D31)&gt;0,H31-D31,0)</f>
        <v>8238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113904</v>
      </c>
      <c r="D36" s="606">
        <f>D31-D34+D35</f>
        <v>99030</v>
      </c>
      <c r="E36" s="253" t="s">
        <v>346</v>
      </c>
      <c r="F36" s="247" t="s">
        <v>347</v>
      </c>
      <c r="G36" s="258">
        <f>G35-G34+G31</f>
        <v>127789</v>
      </c>
      <c r="H36" s="259">
        <f>H35-H34+H31</f>
        <v>107268</v>
      </c>
    </row>
    <row r="37" spans="1:8" ht="15.75">
      <c r="A37" s="252" t="s">
        <v>348</v>
      </c>
      <c r="B37" s="222" t="s">
        <v>349</v>
      </c>
      <c r="C37" s="603">
        <f>IF((G36-C36)&gt;0,G36-C36,0)</f>
        <v>13885</v>
      </c>
      <c r="D37" s="604">
        <f>IF((H36-D36)&gt;0,H36-D36,0)</f>
        <v>8238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1666</v>
      </c>
      <c r="D38" s="598">
        <f>D39+D40+D41</f>
        <v>817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1666</v>
      </c>
      <c r="D39" s="307">
        <v>817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12219</v>
      </c>
      <c r="D42" s="235">
        <f>+IF((H36-D36-D38)&gt;0,H36-D36-D38,0)</f>
        <v>7421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12219</v>
      </c>
      <c r="D44" s="259">
        <f>IF(H42=0,IF(D42-D43&gt;0,D42-D43+H43,0),IF(H42-H43&lt;0,H43-H42+D42,0))</f>
        <v>7421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127789</v>
      </c>
      <c r="D45" s="600">
        <f>D36+D38+D42</f>
        <v>107268</v>
      </c>
      <c r="E45" s="261" t="s">
        <v>373</v>
      </c>
      <c r="F45" s="263" t="s">
        <v>374</v>
      </c>
      <c r="G45" s="599">
        <f>G42+G36</f>
        <v>127789</v>
      </c>
      <c r="H45" s="600">
        <f>H42+H36</f>
        <v>107268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44040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359">
        <v>144080</v>
      </c>
      <c r="D11" s="359">
        <v>120845</v>
      </c>
      <c r="E11" s="168"/>
      <c r="F11" s="168"/>
    </row>
    <row r="12" spans="1:13" ht="15">
      <c r="A12" s="268" t="s">
        <v>380</v>
      </c>
      <c r="B12" s="169" t="s">
        <v>381</v>
      </c>
      <c r="C12" s="359">
        <v>-93949</v>
      </c>
      <c r="D12" s="359">
        <v>-80330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359">
        <v>-26241</v>
      </c>
      <c r="D14" s="359">
        <v>-20957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-8205</v>
      </c>
      <c r="D15" s="359">
        <v>-5774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359">
        <v>-977</v>
      </c>
      <c r="D16" s="359">
        <v>-1135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359">
        <v>-172</v>
      </c>
      <c r="D19" s="359">
        <v>-38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359">
        <v>6197</v>
      </c>
      <c r="D20" s="359">
        <v>-55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20733</v>
      </c>
      <c r="D21" s="628">
        <f>SUM(D11:D20)</f>
        <v>12556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359">
        <v>-1998</v>
      </c>
      <c r="D23" s="359">
        <v>-1862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359">
        <v>110</v>
      </c>
      <c r="D24" s="359">
        <v>837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-4133</v>
      </c>
      <c r="D28" s="188">
        <v>-5558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-6021</v>
      </c>
      <c r="D33" s="628">
        <f>SUM(D23:D32)</f>
        <v>-6583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359"/>
      <c r="D35" s="359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359"/>
      <c r="D37" s="359">
        <v>787</v>
      </c>
      <c r="E37" s="168"/>
      <c r="F37" s="168"/>
    </row>
    <row r="38" spans="1:6" ht="15">
      <c r="A38" s="268" t="s">
        <v>429</v>
      </c>
      <c r="B38" s="169" t="s">
        <v>430</v>
      </c>
      <c r="C38" s="359">
        <v>-987</v>
      </c>
      <c r="D38" s="359">
        <v>-1482</v>
      </c>
      <c r="E38" s="168"/>
      <c r="F38" s="168"/>
    </row>
    <row r="39" spans="1:6" ht="15">
      <c r="A39" s="268" t="s">
        <v>431</v>
      </c>
      <c r="B39" s="169" t="s">
        <v>432</v>
      </c>
      <c r="C39" s="359">
        <v>-4280</v>
      </c>
      <c r="D39" s="359">
        <v>-4217</v>
      </c>
      <c r="E39" s="168"/>
      <c r="F39" s="168"/>
    </row>
    <row r="40" spans="1:6" ht="30.75">
      <c r="A40" s="268" t="s">
        <v>433</v>
      </c>
      <c r="B40" s="169" t="s">
        <v>434</v>
      </c>
      <c r="C40" s="359">
        <v>-473</v>
      </c>
      <c r="D40" s="359">
        <f>-375-18</f>
        <v>-393</v>
      </c>
      <c r="E40" s="168"/>
      <c r="F40" s="168"/>
    </row>
    <row r="41" spans="1:6" ht="15">
      <c r="A41" s="268" t="s">
        <v>435</v>
      </c>
      <c r="B41" s="169" t="s">
        <v>436</v>
      </c>
      <c r="C41" s="359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-5740</v>
      </c>
      <c r="D43" s="630">
        <f>SUM(D35:D42)</f>
        <v>-5305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8972</v>
      </c>
      <c r="D44" s="298">
        <f>D43+D33+D21</f>
        <v>668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16196</v>
      </c>
      <c r="D45" s="300">
        <v>15089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25168</v>
      </c>
      <c r="D46" s="302">
        <f>D45+D44</f>
        <v>15757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44040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A43" sqref="A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-1146</v>
      </c>
      <c r="I13" s="553">
        <f>'1-Баланс'!H29+'1-Баланс'!H32</f>
        <v>35571</v>
      </c>
      <c r="J13" s="553">
        <f>'1-Баланс'!H30+'1-Баланс'!H33</f>
        <v>0</v>
      </c>
      <c r="K13" s="554"/>
      <c r="L13" s="553">
        <f>SUM(C13:K13)</f>
        <v>59906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-1146</v>
      </c>
      <c r="I17" s="622">
        <f t="shared" si="2"/>
        <v>35571</v>
      </c>
      <c r="J17" s="622">
        <f t="shared" si="2"/>
        <v>0</v>
      </c>
      <c r="K17" s="622">
        <f t="shared" si="2"/>
        <v>0</v>
      </c>
      <c r="L17" s="553">
        <f t="shared" si="1"/>
        <v>59906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12219</v>
      </c>
      <c r="J18" s="553">
        <f>+'1-Баланс'!G33</f>
        <v>0</v>
      </c>
      <c r="K18" s="554"/>
      <c r="L18" s="553">
        <f t="shared" si="1"/>
        <v>12219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-10755</v>
      </c>
      <c r="J19" s="159">
        <f>J20+J21</f>
        <v>0</v>
      </c>
      <c r="K19" s="159">
        <f t="shared" si="3"/>
        <v>0</v>
      </c>
      <c r="L19" s="553">
        <f t="shared" si="1"/>
        <v>-10755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-10755</v>
      </c>
      <c r="J20" s="307"/>
      <c r="K20" s="307"/>
      <c r="L20" s="553">
        <f>SUM(C20:K20)</f>
        <v>-10755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295</v>
      </c>
      <c r="I30" s="307"/>
      <c r="J30" s="307"/>
      <c r="K30" s="307"/>
      <c r="L30" s="553">
        <f t="shared" si="1"/>
        <v>295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-851</v>
      </c>
      <c r="I31" s="622">
        <f t="shared" si="6"/>
        <v>37035</v>
      </c>
      <c r="J31" s="622">
        <f t="shared" si="6"/>
        <v>0</v>
      </c>
      <c r="K31" s="622">
        <f t="shared" si="6"/>
        <v>0</v>
      </c>
      <c r="L31" s="553">
        <f t="shared" si="1"/>
        <v>61665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-851</v>
      </c>
      <c r="I34" s="556">
        <f t="shared" si="7"/>
        <v>37035</v>
      </c>
      <c r="J34" s="556">
        <f t="shared" si="7"/>
        <v>0</v>
      </c>
      <c r="K34" s="556">
        <f t="shared" si="7"/>
        <v>0</v>
      </c>
      <c r="L34" s="620">
        <f t="shared" si="1"/>
        <v>61665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44040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19" sqref="K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62483</v>
      </c>
      <c r="E12" s="319">
        <v>1362</v>
      </c>
      <c r="F12" s="319">
        <v>199</v>
      </c>
      <c r="G12" s="320">
        <f aca="true" t="shared" si="2" ref="G12:G41">D12+E12-F12</f>
        <v>63646</v>
      </c>
      <c r="H12" s="319"/>
      <c r="I12" s="319"/>
      <c r="J12" s="320">
        <f aca="true" t="shared" si="3" ref="J12:J41">G12+H12-I12</f>
        <v>63646</v>
      </c>
      <c r="K12" s="319">
        <v>15535</v>
      </c>
      <c r="L12" s="319">
        <v>3513</v>
      </c>
      <c r="M12" s="319">
        <v>184</v>
      </c>
      <c r="N12" s="320">
        <f aca="true" t="shared" si="4" ref="N12:N41">K12+L12-M12</f>
        <v>18864</v>
      </c>
      <c r="O12" s="319"/>
      <c r="P12" s="319"/>
      <c r="Q12" s="320">
        <f t="shared" si="0"/>
        <v>18864</v>
      </c>
      <c r="R12" s="331">
        <f t="shared" si="1"/>
        <v>44782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10278</v>
      </c>
      <c r="E13" s="319">
        <v>808</v>
      </c>
      <c r="F13" s="319">
        <v>184</v>
      </c>
      <c r="G13" s="320">
        <f t="shared" si="2"/>
        <v>10902</v>
      </c>
      <c r="H13" s="319"/>
      <c r="I13" s="319"/>
      <c r="J13" s="320">
        <f t="shared" si="3"/>
        <v>10902</v>
      </c>
      <c r="K13" s="319">
        <v>5769</v>
      </c>
      <c r="L13" s="319">
        <v>990</v>
      </c>
      <c r="M13" s="319">
        <v>74</v>
      </c>
      <c r="N13" s="320">
        <f t="shared" si="4"/>
        <v>6685</v>
      </c>
      <c r="O13" s="319"/>
      <c r="P13" s="319"/>
      <c r="Q13" s="320">
        <f t="shared" si="0"/>
        <v>6685</v>
      </c>
      <c r="R13" s="331">
        <f t="shared" si="1"/>
        <v>4217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46073</v>
      </c>
      <c r="E15" s="319">
        <v>5778</v>
      </c>
      <c r="F15" s="319">
        <v>897</v>
      </c>
      <c r="G15" s="320">
        <f t="shared" si="2"/>
        <v>50954</v>
      </c>
      <c r="H15" s="319"/>
      <c r="I15" s="319"/>
      <c r="J15" s="320">
        <f t="shared" si="3"/>
        <v>50954</v>
      </c>
      <c r="K15" s="319">
        <v>24544</v>
      </c>
      <c r="L15" s="319">
        <v>3442</v>
      </c>
      <c r="M15" s="319">
        <v>747</v>
      </c>
      <c r="N15" s="320">
        <f t="shared" si="4"/>
        <v>27239</v>
      </c>
      <c r="O15" s="319"/>
      <c r="P15" s="319"/>
      <c r="Q15" s="320">
        <f t="shared" si="0"/>
        <v>27239</v>
      </c>
      <c r="R15" s="331">
        <f t="shared" si="1"/>
        <v>23715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19548</v>
      </c>
      <c r="E18" s="319">
        <v>3396</v>
      </c>
      <c r="F18" s="319">
        <v>255</v>
      </c>
      <c r="G18" s="320">
        <f t="shared" si="2"/>
        <v>22689</v>
      </c>
      <c r="H18" s="319"/>
      <c r="I18" s="319"/>
      <c r="J18" s="320">
        <f t="shared" si="3"/>
        <v>22689</v>
      </c>
      <c r="K18" s="319">
        <v>10326</v>
      </c>
      <c r="L18" s="319">
        <v>1542</v>
      </c>
      <c r="M18" s="319">
        <v>5</v>
      </c>
      <c r="N18" s="320">
        <f t="shared" si="4"/>
        <v>11863</v>
      </c>
      <c r="O18" s="319"/>
      <c r="P18" s="319"/>
      <c r="Q18" s="320">
        <f t="shared" si="0"/>
        <v>11863</v>
      </c>
      <c r="R18" s="331">
        <f t="shared" si="1"/>
        <v>10826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138382</v>
      </c>
      <c r="E19" s="321">
        <f>SUM(E11:E18)</f>
        <v>11344</v>
      </c>
      <c r="F19" s="321">
        <f>SUM(F11:F18)</f>
        <v>1535</v>
      </c>
      <c r="G19" s="320">
        <f t="shared" si="2"/>
        <v>148191</v>
      </c>
      <c r="H19" s="321">
        <f>SUM(H11:H18)</f>
        <v>0</v>
      </c>
      <c r="I19" s="321">
        <f>SUM(I11:I18)</f>
        <v>0</v>
      </c>
      <c r="J19" s="320">
        <f t="shared" si="3"/>
        <v>148191</v>
      </c>
      <c r="K19" s="321">
        <f>SUM(K11:K18)</f>
        <v>56174</v>
      </c>
      <c r="L19" s="321">
        <f>SUM(L11:L18)</f>
        <v>9487</v>
      </c>
      <c r="M19" s="321">
        <f>SUM(M11:M18)</f>
        <v>1010</v>
      </c>
      <c r="N19" s="320">
        <f t="shared" si="4"/>
        <v>64651</v>
      </c>
      <c r="O19" s="321">
        <f>SUM(O11:O18)</f>
        <v>0</v>
      </c>
      <c r="P19" s="321">
        <f>SUM(P11:P18)</f>
        <v>0</v>
      </c>
      <c r="Q19" s="320">
        <f t="shared" si="0"/>
        <v>64651</v>
      </c>
      <c r="R19" s="331">
        <f t="shared" si="1"/>
        <v>83540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19483</v>
      </c>
      <c r="E23" s="319"/>
      <c r="F23" s="319"/>
      <c r="G23" s="320">
        <f t="shared" si="2"/>
        <v>19483</v>
      </c>
      <c r="H23" s="319"/>
      <c r="I23" s="319">
        <v>350</v>
      </c>
      <c r="J23" s="320">
        <f t="shared" si="3"/>
        <v>19133</v>
      </c>
      <c r="K23" s="319">
        <v>4265</v>
      </c>
      <c r="L23" s="319">
        <v>466</v>
      </c>
      <c r="M23" s="319"/>
      <c r="N23" s="320">
        <f t="shared" si="4"/>
        <v>4731</v>
      </c>
      <c r="O23" s="319"/>
      <c r="P23" s="319"/>
      <c r="Q23" s="320">
        <f t="shared" si="0"/>
        <v>4731</v>
      </c>
      <c r="R23" s="331">
        <f t="shared" si="1"/>
        <v>14402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13728</v>
      </c>
      <c r="E24" s="319">
        <v>954</v>
      </c>
      <c r="F24" s="319"/>
      <c r="G24" s="320">
        <f t="shared" si="2"/>
        <v>14682</v>
      </c>
      <c r="H24" s="319"/>
      <c r="I24" s="319"/>
      <c r="J24" s="320">
        <f t="shared" si="3"/>
        <v>14682</v>
      </c>
      <c r="K24" s="319">
        <v>8395</v>
      </c>
      <c r="L24" s="319">
        <v>839</v>
      </c>
      <c r="M24" s="319"/>
      <c r="N24" s="320">
        <f t="shared" si="4"/>
        <v>9234</v>
      </c>
      <c r="O24" s="319"/>
      <c r="P24" s="319"/>
      <c r="Q24" s="320">
        <f t="shared" si="0"/>
        <v>9234</v>
      </c>
      <c r="R24" s="331">
        <f t="shared" si="1"/>
        <v>5448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18621</v>
      </c>
      <c r="E26" s="319">
        <v>0</v>
      </c>
      <c r="F26" s="319"/>
      <c r="G26" s="320">
        <f t="shared" si="2"/>
        <v>18621</v>
      </c>
      <c r="H26" s="319"/>
      <c r="I26" s="319">
        <v>0</v>
      </c>
      <c r="J26" s="320">
        <f t="shared" si="3"/>
        <v>18621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18621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51832</v>
      </c>
      <c r="E27" s="323">
        <f aca="true" t="shared" si="5" ref="E27:P27">SUM(E23:E26)</f>
        <v>954</v>
      </c>
      <c r="F27" s="323">
        <f t="shared" si="5"/>
        <v>0</v>
      </c>
      <c r="G27" s="324">
        <f t="shared" si="2"/>
        <v>52786</v>
      </c>
      <c r="H27" s="323">
        <f t="shared" si="5"/>
        <v>0</v>
      </c>
      <c r="I27" s="323">
        <f t="shared" si="5"/>
        <v>350</v>
      </c>
      <c r="J27" s="324">
        <f t="shared" si="3"/>
        <v>52436</v>
      </c>
      <c r="K27" s="323">
        <f t="shared" si="5"/>
        <v>12660</v>
      </c>
      <c r="L27" s="323">
        <f t="shared" si="5"/>
        <v>1305</v>
      </c>
      <c r="M27" s="323">
        <f t="shared" si="5"/>
        <v>0</v>
      </c>
      <c r="N27" s="324">
        <f t="shared" si="4"/>
        <v>13965</v>
      </c>
      <c r="O27" s="323">
        <f t="shared" si="5"/>
        <v>0</v>
      </c>
      <c r="P27" s="323">
        <f t="shared" si="5"/>
        <v>0</v>
      </c>
      <c r="Q27" s="324">
        <f t="shared" si="0"/>
        <v>13965</v>
      </c>
      <c r="R27" s="334">
        <f t="shared" si="1"/>
        <v>38471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190214</v>
      </c>
      <c r="E42" s="340">
        <f>E19+E20+E21+E27+E40+E41</f>
        <v>12298</v>
      </c>
      <c r="F42" s="340">
        <f aca="true" t="shared" si="11" ref="F42:R42">F19+F20+F21+F27+F40+F41</f>
        <v>1535</v>
      </c>
      <c r="G42" s="340">
        <f t="shared" si="11"/>
        <v>200977</v>
      </c>
      <c r="H42" s="340">
        <f t="shared" si="11"/>
        <v>0</v>
      </c>
      <c r="I42" s="340">
        <f t="shared" si="11"/>
        <v>350</v>
      </c>
      <c r="J42" s="340">
        <f t="shared" si="11"/>
        <v>200627</v>
      </c>
      <c r="K42" s="340">
        <f t="shared" si="11"/>
        <v>68834</v>
      </c>
      <c r="L42" s="340">
        <f t="shared" si="11"/>
        <v>10792</v>
      </c>
      <c r="M42" s="340">
        <f t="shared" si="11"/>
        <v>1010</v>
      </c>
      <c r="N42" s="340">
        <f t="shared" si="11"/>
        <v>78616</v>
      </c>
      <c r="O42" s="340">
        <f t="shared" si="11"/>
        <v>0</v>
      </c>
      <c r="P42" s="340">
        <f t="shared" si="11"/>
        <v>0</v>
      </c>
      <c r="Q42" s="340">
        <f t="shared" si="11"/>
        <v>78616</v>
      </c>
      <c r="R42" s="341">
        <f t="shared" si="11"/>
        <v>122011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44040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5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911</v>
      </c>
      <c r="D18" s="353">
        <f>+D19+D20</f>
        <v>0</v>
      </c>
      <c r="E18" s="360">
        <f t="shared" si="0"/>
        <v>911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911</v>
      </c>
      <c r="D20" s="359"/>
      <c r="E20" s="360">
        <f t="shared" si="0"/>
        <v>911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911</v>
      </c>
      <c r="D21" s="431">
        <f>D13+D17+D18</f>
        <v>0</v>
      </c>
      <c r="E21" s="432">
        <f>E13+E17+E18</f>
        <v>911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492</v>
      </c>
      <c r="D23" s="434"/>
      <c r="E23" s="433">
        <f t="shared" si="0"/>
        <v>492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1352</v>
      </c>
      <c r="D26" s="353">
        <f>SUM(D27:D29)</f>
        <v>1352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1352</v>
      </c>
      <c r="D28" s="359">
        <v>1352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28330</v>
      </c>
      <c r="D30" s="359">
        <v>28330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603</v>
      </c>
      <c r="D35" s="353">
        <f>SUM(D36:D39)</f>
        <v>603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603</v>
      </c>
      <c r="D36" s="359">
        <v>603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3089</v>
      </c>
      <c r="D40" s="353">
        <f>SUM(D41:D44)</f>
        <v>3089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3089</v>
      </c>
      <c r="D44" s="359">
        <v>3089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33374</v>
      </c>
      <c r="D45" s="429">
        <f>D26+D30+D31+D33+D32+D34+D35+D40</f>
        <v>33374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34777</v>
      </c>
      <c r="D46" s="435">
        <f>D45+D23+D21+D11</f>
        <v>33374</v>
      </c>
      <c r="E46" s="436">
        <f>E45+E23+E21+E11</f>
        <v>1403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636</v>
      </c>
      <c r="D58" s="129">
        <f>D59+D61</f>
        <v>0</v>
      </c>
      <c r="E58" s="127">
        <f t="shared" si="1"/>
        <v>636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636</v>
      </c>
      <c r="D59" s="188">
        <v>0</v>
      </c>
      <c r="E59" s="127">
        <f t="shared" si="1"/>
        <v>636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54990</v>
      </c>
      <c r="D66" s="188">
        <v>0</v>
      </c>
      <c r="E66" s="127">
        <f t="shared" si="1"/>
        <v>54990</v>
      </c>
      <c r="F66" s="187"/>
    </row>
    <row r="67" spans="1:6" ht="15">
      <c r="A67" s="361" t="s">
        <v>684</v>
      </c>
      <c r="B67" s="126" t="s">
        <v>685</v>
      </c>
      <c r="C67" s="188">
        <v>11473</v>
      </c>
      <c r="D67" s="188">
        <v>0</v>
      </c>
      <c r="E67" s="127">
        <f t="shared" si="1"/>
        <v>11473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55626</v>
      </c>
      <c r="D68" s="426">
        <f>D54+D58+D63+D64+D65+D66</f>
        <v>0</v>
      </c>
      <c r="E68" s="427">
        <f t="shared" si="1"/>
        <v>55626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1858</v>
      </c>
      <c r="D70" s="188"/>
      <c r="E70" s="127">
        <f t="shared" si="1"/>
        <v>1858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625</v>
      </c>
      <c r="D73" s="128">
        <f>SUM(D74:D76)</f>
        <v>625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625</v>
      </c>
      <c r="D74" s="188">
        <v>625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1332</v>
      </c>
      <c r="D77" s="129">
        <f>D78+D80</f>
        <v>1332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1332</v>
      </c>
      <c r="D78" s="188">
        <v>1332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13442</v>
      </c>
      <c r="D82" s="129">
        <f>SUM(D83:D86)</f>
        <v>13442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13442</v>
      </c>
      <c r="D86" s="188">
        <v>13442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25915</v>
      </c>
      <c r="D87" s="125">
        <f>SUM(D88:D92)+D96</f>
        <v>25915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15757</v>
      </c>
      <c r="D89" s="188">
        <v>15757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5264</v>
      </c>
      <c r="D91" s="188">
        <v>5264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2950</v>
      </c>
      <c r="D92" s="129">
        <f>SUM(D93:D95)</f>
        <v>2950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346</v>
      </c>
      <c r="D93" s="188">
        <v>346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2023</v>
      </c>
      <c r="D94" s="188">
        <v>2023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581</v>
      </c>
      <c r="D95" s="188">
        <v>581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1944</v>
      </c>
      <c r="D96" s="188">
        <v>1944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22127</v>
      </c>
      <c r="D97" s="188">
        <v>22127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63441</v>
      </c>
      <c r="D98" s="424">
        <f>D87+D82+D77+D73+D97</f>
        <v>63441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120925</v>
      </c>
      <c r="D99" s="418">
        <f>D98+D70+D68</f>
        <v>63441</v>
      </c>
      <c r="E99" s="418">
        <f>E98+E70+E68</f>
        <v>57484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44040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44040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182633</v>
      </c>
      <c r="D6" s="644">
        <f aca="true" t="shared" si="0" ref="D6:D15">C6-E6</f>
        <v>0</v>
      </c>
      <c r="E6" s="643">
        <f>'1-Баланс'!G95</f>
        <v>182633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61665</v>
      </c>
      <c r="D7" s="644">
        <f t="shared" si="0"/>
        <v>56287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12219</v>
      </c>
      <c r="D8" s="644">
        <f t="shared" si="0"/>
        <v>0</v>
      </c>
      <c r="E8" s="643">
        <f>ABS('2-Отчет за доходите'!C44)-ABS('2-Отчет за доходите'!G44)</f>
        <v>12219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16196</v>
      </c>
      <c r="D9" s="644">
        <f t="shared" si="0"/>
        <v>0</v>
      </c>
      <c r="E9" s="643">
        <f>'3-Отчет за паричния поток'!C45</f>
        <v>16196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25168</v>
      </c>
      <c r="D10" s="644">
        <f t="shared" si="0"/>
        <v>0</v>
      </c>
      <c r="E10" s="643">
        <f>'3-Отчет за паричния поток'!C46</f>
        <v>25168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61665</v>
      </c>
      <c r="D11" s="644">
        <f t="shared" si="0"/>
        <v>0</v>
      </c>
      <c r="E11" s="643">
        <f>'4-Отчет за собствения капитал'!L34</f>
        <v>61665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2020-07-29T13:40:55Z</cp:lastPrinted>
  <dcterms:created xsi:type="dcterms:W3CDTF">2006-09-16T00:00:00Z</dcterms:created>
  <dcterms:modified xsi:type="dcterms:W3CDTF">2020-07-29T15:50:45Z</dcterms:modified>
  <cp:category/>
  <cp:version/>
  <cp:contentType/>
  <cp:contentStatus/>
</cp:coreProperties>
</file>