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<sst xmlns="http://schemas.openxmlformats.org/spreadsheetml/2006/main" count="1867" uniqueCount="664">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</sst>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5" sqref="B15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43921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43977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43831</v>
      </c>
    </row>
    <row r="10" spans="1:2" ht="15">
      <c r="A10" s="7" t="s">
        <v>2</v>
      </c>
      <c r="B10" s="316">
        <v>43921</v>
      </c>
    </row>
    <row r="11" spans="1:2" ht="15">
      <c r="A11" s="7" t="s">
        <v>640</v>
      </c>
      <c r="B11" s="316">
        <v>43977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3">
      <selection activeCell="G60" sqref="G6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31.03.2020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46291</v>
      </c>
      <c r="D13" s="119">
        <v>46948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4038</v>
      </c>
      <c r="D14" s="119">
        <v>4509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21168</v>
      </c>
      <c r="D16" s="119">
        <v>21529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10781</v>
      </c>
      <c r="D19" s="119">
        <v>9222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82278</v>
      </c>
      <c r="D20" s="336">
        <f>SUM(D12:D19)</f>
        <v>82208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-298</v>
      </c>
      <c r="H22" s="352">
        <f>SUM(H23:H25)</f>
        <v>-608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9">
        <v>538</v>
      </c>
    </row>
    <row r="24" spans="1:13" ht="15">
      <c r="A24" s="66" t="s">
        <v>67</v>
      </c>
      <c r="B24" s="68" t="s">
        <v>68</v>
      </c>
      <c r="C24" s="119">
        <v>14635</v>
      </c>
      <c r="D24" s="119">
        <v>14868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5158</v>
      </c>
      <c r="D25" s="119">
        <v>5733</v>
      </c>
      <c r="E25" s="66" t="s">
        <v>73</v>
      </c>
      <c r="F25" s="69" t="s">
        <v>74</v>
      </c>
      <c r="G25" s="119">
        <v>-836</v>
      </c>
      <c r="H25" s="119">
        <v>-1146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19267</v>
      </c>
      <c r="H26" s="336">
        <f>H20+H21+H22</f>
        <v>18957</v>
      </c>
      <c r="M26" s="74"/>
    </row>
    <row r="27" spans="1:8" ht="15.75">
      <c r="A27" s="66" t="s">
        <v>79</v>
      </c>
      <c r="B27" s="68" t="s">
        <v>80</v>
      </c>
      <c r="C27" s="119">
        <v>18621</v>
      </c>
      <c r="D27" s="119">
        <v>18621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38414</v>
      </c>
      <c r="D28" s="336">
        <f>SUM(D24:D27)</f>
        <v>39222</v>
      </c>
      <c r="E28" s="124" t="s">
        <v>84</v>
      </c>
      <c r="F28" s="69" t="s">
        <v>85</v>
      </c>
      <c r="G28" s="333">
        <f>SUM(G29:G31)</f>
        <v>35571</v>
      </c>
      <c r="H28" s="334">
        <f>SUM(H29:H31)</f>
        <v>16545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35571</v>
      </c>
      <c r="H29" s="119">
        <v>16545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4030</v>
      </c>
      <c r="H32" s="119">
        <v>19026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39601</v>
      </c>
      <c r="H34" s="336">
        <f>H28+H32+H33</f>
        <v>35571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64246</v>
      </c>
      <c r="H37" s="338">
        <f>H26+H18+H34</f>
        <v>59906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49548</v>
      </c>
      <c r="H45" s="119">
        <v>51175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5064</v>
      </c>
      <c r="H49" s="119">
        <v>4946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54612</v>
      </c>
      <c r="H50" s="334">
        <f>SUM(H44:H49)</f>
        <v>56121</v>
      </c>
    </row>
    <row r="51" spans="1:8" ht="15">
      <c r="A51" s="66" t="s">
        <v>79</v>
      </c>
      <c r="B51" s="68" t="s">
        <v>155</v>
      </c>
      <c r="C51" s="119">
        <v>879</v>
      </c>
      <c r="D51" s="118">
        <v>861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879</v>
      </c>
      <c r="D52" s="336">
        <f>SUM(D48:D51)</f>
        <v>861</v>
      </c>
      <c r="E52" s="123" t="s">
        <v>158</v>
      </c>
      <c r="F52" s="71" t="s">
        <v>159</v>
      </c>
      <c r="G52" s="119">
        <v>266</v>
      </c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1858</v>
      </c>
      <c r="H54" s="119">
        <v>1858</v>
      </c>
    </row>
    <row r="55" spans="1:8" ht="15.75">
      <c r="A55" s="76" t="s">
        <v>166</v>
      </c>
      <c r="B55" s="72" t="s">
        <v>167</v>
      </c>
      <c r="C55" s="246">
        <v>492</v>
      </c>
      <c r="D55" s="247">
        <v>514</v>
      </c>
      <c r="E55" s="66" t="s">
        <v>168</v>
      </c>
      <c r="F55" s="71" t="s">
        <v>169</v>
      </c>
      <c r="G55" s="119"/>
      <c r="H55" s="119">
        <v>34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122063</v>
      </c>
      <c r="D56" s="340">
        <f>D20+D21+D22+D28+D33+D46+D52+D54+D55</f>
        <v>122805</v>
      </c>
      <c r="E56" s="76" t="s">
        <v>529</v>
      </c>
      <c r="F56" s="75" t="s">
        <v>172</v>
      </c>
      <c r="G56" s="337">
        <f>G50+G52+G53+G54+G55</f>
        <v>56736</v>
      </c>
      <c r="H56" s="338">
        <f>H50+H52+H53+H54+H55</f>
        <v>58013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668</v>
      </c>
      <c r="D59" s="118">
        <v>568</v>
      </c>
      <c r="E59" s="123" t="s">
        <v>180</v>
      </c>
      <c r="F59" s="254" t="s">
        <v>181</v>
      </c>
      <c r="G59" s="119">
        <v>19303</v>
      </c>
      <c r="H59" s="118">
        <v>14765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24664</v>
      </c>
      <c r="H61" s="334">
        <f>SUM(H62:H68)</f>
        <v>20877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512</v>
      </c>
      <c r="H62" s="119">
        <v>468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14995</v>
      </c>
      <c r="H64" s="119">
        <v>11296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668</v>
      </c>
      <c r="D65" s="336">
        <f>SUM(D59:D64)</f>
        <v>568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4378</v>
      </c>
      <c r="H66" s="119">
        <v>4439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1999</v>
      </c>
      <c r="H67" s="119">
        <v>1670</v>
      </c>
    </row>
    <row r="68" spans="1:8" ht="15">
      <c r="A68" s="66" t="s">
        <v>206</v>
      </c>
      <c r="B68" s="68" t="s">
        <v>207</v>
      </c>
      <c r="C68" s="119">
        <v>1730</v>
      </c>
      <c r="D68" s="119">
        <v>1321</v>
      </c>
      <c r="E68" s="66" t="s">
        <v>212</v>
      </c>
      <c r="F68" s="69" t="s">
        <v>213</v>
      </c>
      <c r="G68" s="119">
        <v>2780</v>
      </c>
      <c r="H68" s="119">
        <v>3004</v>
      </c>
    </row>
    <row r="69" spans="1:8" ht="15">
      <c r="A69" s="66" t="s">
        <v>210</v>
      </c>
      <c r="B69" s="68" t="s">
        <v>211</v>
      </c>
      <c r="C69" s="119">
        <v>24598</v>
      </c>
      <c r="D69" s="119">
        <v>24202</v>
      </c>
      <c r="E69" s="123" t="s">
        <v>79</v>
      </c>
      <c r="F69" s="69" t="s">
        <v>216</v>
      </c>
      <c r="G69" s="119">
        <v>9083</v>
      </c>
      <c r="H69" s="119">
        <v>14712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53050</v>
      </c>
      <c r="H71" s="336">
        <f>H59+H60+H61+H69+H70</f>
        <v>50354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540</v>
      </c>
      <c r="D73" s="119">
        <v>593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2737</v>
      </c>
      <c r="D75" s="119">
        <v>2683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29605</v>
      </c>
      <c r="D76" s="336">
        <f>SUM(D68:D75)</f>
        <v>28799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73</v>
      </c>
      <c r="H77" s="247">
        <v>95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53123</v>
      </c>
      <c r="H79" s="338">
        <f>H71+H73+H75+H77</f>
        <v>50449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651</v>
      </c>
      <c r="D88" s="119">
        <v>662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21118</v>
      </c>
      <c r="D89" s="119">
        <v>15534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21769</v>
      </c>
      <c r="D92" s="336">
        <f>SUM(D88:D91)</f>
        <v>16196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52042</v>
      </c>
      <c r="D94" s="340">
        <f>D65+D76+D85+D92+D93</f>
        <v>45563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174105</v>
      </c>
      <c r="D95" s="342">
        <f>D94+D56</f>
        <v>168368</v>
      </c>
      <c r="E95" s="150" t="s">
        <v>607</v>
      </c>
      <c r="F95" s="257" t="s">
        <v>268</v>
      </c>
      <c r="G95" s="341">
        <f>G37+G40+G56+G79</f>
        <v>174105</v>
      </c>
      <c r="H95" s="342">
        <f>H37+H40+H56+H79</f>
        <v>168368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43977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" bottom="0.1968503937007874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19" sqref="G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31.03.2020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2451</v>
      </c>
      <c r="D12" s="237">
        <v>2139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31896</v>
      </c>
      <c r="D13" s="237">
        <v>29046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5451</v>
      </c>
      <c r="D14" s="237">
        <v>4522</v>
      </c>
      <c r="E14" s="166" t="s">
        <v>285</v>
      </c>
      <c r="F14" s="161" t="s">
        <v>286</v>
      </c>
      <c r="G14" s="237">
        <v>57051</v>
      </c>
      <c r="H14" s="237">
        <v>50128</v>
      </c>
    </row>
    <row r="15" spans="1:8" ht="15">
      <c r="A15" s="116" t="s">
        <v>287</v>
      </c>
      <c r="B15" s="112" t="s">
        <v>288</v>
      </c>
      <c r="C15" s="237">
        <v>10793</v>
      </c>
      <c r="D15" s="237">
        <v>9280</v>
      </c>
      <c r="E15" s="166" t="s">
        <v>79</v>
      </c>
      <c r="F15" s="161" t="s">
        <v>289</v>
      </c>
      <c r="G15" s="237">
        <v>2281</v>
      </c>
      <c r="H15" s="237">
        <v>2009</v>
      </c>
    </row>
    <row r="16" spans="1:8" ht="15.75">
      <c r="A16" s="116" t="s">
        <v>290</v>
      </c>
      <c r="B16" s="112" t="s">
        <v>291</v>
      </c>
      <c r="C16" s="237">
        <v>2306</v>
      </c>
      <c r="D16" s="237">
        <v>1889</v>
      </c>
      <c r="E16" s="157" t="s">
        <v>52</v>
      </c>
      <c r="F16" s="185" t="s">
        <v>292</v>
      </c>
      <c r="G16" s="366">
        <f>SUM(G12:G15)</f>
        <v>59332</v>
      </c>
      <c r="H16" s="367">
        <f>SUM(H12:H15)</f>
        <v>52137</v>
      </c>
    </row>
    <row r="17" spans="1:8" ht="30.75">
      <c r="A17" s="116" t="s">
        <v>293</v>
      </c>
      <c r="B17" s="112" t="s">
        <v>294</v>
      </c>
      <c r="C17" s="237">
        <v>0</v>
      </c>
      <c r="D17" s="237">
        <v>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>
        <v>0</v>
      </c>
      <c r="E18" s="155" t="s">
        <v>297</v>
      </c>
      <c r="F18" s="159" t="s">
        <v>298</v>
      </c>
      <c r="G18" s="377">
        <v>56</v>
      </c>
      <c r="H18" s="377">
        <v>80</v>
      </c>
    </row>
    <row r="19" spans="1:8" ht="15">
      <c r="A19" s="116" t="s">
        <v>299</v>
      </c>
      <c r="B19" s="112" t="s">
        <v>300</v>
      </c>
      <c r="C19" s="237">
        <v>1192</v>
      </c>
      <c r="D19" s="237">
        <v>502</v>
      </c>
      <c r="E19" s="116" t="s">
        <v>301</v>
      </c>
      <c r="F19" s="158" t="s">
        <v>302</v>
      </c>
      <c r="G19" s="237">
        <v>56</v>
      </c>
      <c r="H19" s="237">
        <v>80</v>
      </c>
    </row>
    <row r="20" spans="1:8" ht="15.75">
      <c r="A20" s="156" t="s">
        <v>303</v>
      </c>
      <c r="B20" s="112" t="s">
        <v>304</v>
      </c>
      <c r="C20" s="237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54089</v>
      </c>
      <c r="D22" s="367">
        <f>SUM(D12:D18)+D19</f>
        <v>47378</v>
      </c>
      <c r="E22" s="116" t="s">
        <v>309</v>
      </c>
      <c r="F22" s="158" t="s">
        <v>310</v>
      </c>
      <c r="G22" s="237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602</v>
      </c>
      <c r="D25" s="237">
        <v>454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235</v>
      </c>
      <c r="D27" s="237">
        <v>268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">
      <c r="A28" s="116" t="s">
        <v>79</v>
      </c>
      <c r="B28" s="158" t="s">
        <v>327</v>
      </c>
      <c r="C28" s="237">
        <v>18</v>
      </c>
      <c r="D28" s="237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855</v>
      </c>
      <c r="D29" s="367">
        <f>SUM(D25:D28)</f>
        <v>722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54944</v>
      </c>
      <c r="D31" s="373">
        <f>D29+D22</f>
        <v>48100</v>
      </c>
      <c r="E31" s="172" t="s">
        <v>521</v>
      </c>
      <c r="F31" s="187" t="s">
        <v>331</v>
      </c>
      <c r="G31" s="174">
        <f>G16+G18+G27</f>
        <v>59388</v>
      </c>
      <c r="H31" s="175">
        <f>H16+H18+H27</f>
        <v>52217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4444</v>
      </c>
      <c r="D33" s="165">
        <f>IF((H31-D31)&gt;0,H31-D31,0)</f>
        <v>4117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54944</v>
      </c>
      <c r="D36" s="375">
        <f>D31-D34+D35</f>
        <v>48100</v>
      </c>
      <c r="E36" s="183" t="s">
        <v>346</v>
      </c>
      <c r="F36" s="177" t="s">
        <v>347</v>
      </c>
      <c r="G36" s="188">
        <f>G35-G34+G31</f>
        <v>59388</v>
      </c>
      <c r="H36" s="189">
        <f>H35-H34+H31</f>
        <v>52217</v>
      </c>
    </row>
    <row r="37" spans="1:8" ht="15.75">
      <c r="A37" s="182" t="s">
        <v>348</v>
      </c>
      <c r="B37" s="152" t="s">
        <v>349</v>
      </c>
      <c r="C37" s="372">
        <f>IF((G36-C36)&gt;0,G36-C36,0)</f>
        <v>4444</v>
      </c>
      <c r="D37" s="373">
        <f>IF((H36-D36)&gt;0,H36-D36,0)</f>
        <v>4117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414</v>
      </c>
      <c r="D38" s="367">
        <f>D39+D40+D41</f>
        <v>408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414</v>
      </c>
      <c r="D39" s="237">
        <v>408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4030</v>
      </c>
      <c r="D42" s="165">
        <f>+IF((H36-D36-D38)&gt;0,H36-D36-D38,0)</f>
        <v>3709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4030</v>
      </c>
      <c r="D44" s="189">
        <f>IF(H42=0,IF(D42-D43&gt;0,D42-D43+H43,0),IF(H42-H43&lt;0,H43-H42+D42,0))</f>
        <v>3709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59388</v>
      </c>
      <c r="D45" s="369">
        <f>D36+D38+D42</f>
        <v>52217</v>
      </c>
      <c r="E45" s="191" t="s">
        <v>373</v>
      </c>
      <c r="F45" s="193" t="s">
        <v>374</v>
      </c>
      <c r="G45" s="368">
        <f>G42+G36</f>
        <v>59388</v>
      </c>
      <c r="H45" s="369">
        <f>H42+H36</f>
        <v>52217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43977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0" sqref="C2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31.03.2020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64654</v>
      </c>
      <c r="D11" s="119">
        <v>57774</v>
      </c>
      <c r="E11" s="99"/>
      <c r="F11" s="99"/>
    </row>
    <row r="12" spans="1:13" ht="15">
      <c r="A12" s="198" t="s">
        <v>380</v>
      </c>
      <c r="B12" s="100" t="s">
        <v>381</v>
      </c>
      <c r="C12" s="119">
        <v>-40839</v>
      </c>
      <c r="D12" s="119">
        <v>-38460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-12254</v>
      </c>
      <c r="D14" s="119">
        <v>-10694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-4027</v>
      </c>
      <c r="D15" s="119">
        <v>-2777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0</v>
      </c>
      <c r="D16" s="119">
        <v>-351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-161</v>
      </c>
      <c r="D19" s="119">
        <v>-23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2009</v>
      </c>
      <c r="D20" s="119">
        <v>-3030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9382</v>
      </c>
      <c r="D21" s="396">
        <f>SUM(D11:D20)</f>
        <v>2439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-670</v>
      </c>
      <c r="D23" s="119">
        <v>-705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0</v>
      </c>
      <c r="D24" s="119">
        <v>126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0</v>
      </c>
      <c r="D28" s="119">
        <v>-2689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-670</v>
      </c>
      <c r="D33" s="396">
        <f>SUM(D23:D32)</f>
        <v>-3268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0</v>
      </c>
      <c r="D37" s="119">
        <v>1329</v>
      </c>
      <c r="E37" s="99"/>
      <c r="F37" s="99"/>
    </row>
    <row r="38" spans="1:6" ht="15">
      <c r="A38" s="198" t="s">
        <v>429</v>
      </c>
      <c r="B38" s="100" t="s">
        <v>430</v>
      </c>
      <c r="C38" s="119">
        <v>-491</v>
      </c>
      <c r="D38" s="119">
        <v>-741</v>
      </c>
      <c r="E38" s="99"/>
      <c r="F38" s="99"/>
    </row>
    <row r="39" spans="1:6" ht="15">
      <c r="A39" s="198" t="s">
        <v>431</v>
      </c>
      <c r="B39" s="100" t="s">
        <v>432</v>
      </c>
      <c r="C39" s="119">
        <v>-2447</v>
      </c>
      <c r="D39" s="119">
        <v>-1575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-201</v>
      </c>
      <c r="D40" s="119">
        <v>-165</v>
      </c>
      <c r="E40" s="99"/>
      <c r="F40" s="99"/>
    </row>
    <row r="41" spans="1:6" ht="15">
      <c r="A41" s="198" t="s">
        <v>435</v>
      </c>
      <c r="B41" s="100" t="s">
        <v>436</v>
      </c>
      <c r="C41" s="119">
        <v>0</v>
      </c>
      <c r="D41" s="119">
        <v>0</v>
      </c>
      <c r="E41" s="99"/>
      <c r="F41" s="99"/>
    </row>
    <row r="42" spans="1:8" ht="15">
      <c r="A42" s="198" t="s">
        <v>437</v>
      </c>
      <c r="B42" s="100" t="s">
        <v>438</v>
      </c>
      <c r="C42" s="119">
        <v>0</v>
      </c>
      <c r="D42" s="119">
        <v>-8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-3139</v>
      </c>
      <c r="D43" s="398">
        <f>SUM(D35:D42)</f>
        <v>-1160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5573</v>
      </c>
      <c r="D44" s="228">
        <f>D43+D33+D21</f>
        <v>-1989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16196</v>
      </c>
      <c r="D45" s="230">
        <v>15089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21769</v>
      </c>
      <c r="D46" s="232">
        <f>D45+D44</f>
        <v>13100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43977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31" sqref="H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-1146</v>
      </c>
      <c r="I13" s="322">
        <f>'1-Баланс'!H29+'1-Баланс'!H32</f>
        <v>35571</v>
      </c>
      <c r="J13" s="322">
        <f>'1-Баланс'!H30+'1-Баланс'!H33</f>
        <v>0</v>
      </c>
      <c r="K13" s="323"/>
      <c r="L13" s="322">
        <f>SUM(C13:K13)</f>
        <v>59906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-1146</v>
      </c>
      <c r="I17" s="390">
        <f t="shared" si="2"/>
        <v>35571</v>
      </c>
      <c r="J17" s="390">
        <f t="shared" si="2"/>
        <v>0</v>
      </c>
      <c r="K17" s="390">
        <f t="shared" si="2"/>
        <v>0</v>
      </c>
      <c r="L17" s="322">
        <f t="shared" si="1"/>
        <v>59906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4030</v>
      </c>
      <c r="J18" s="322">
        <f>+'1-Баланс'!G33</f>
        <v>0</v>
      </c>
      <c r="K18" s="323"/>
      <c r="L18" s="322">
        <f t="shared" si="1"/>
        <v>4030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310</v>
      </c>
      <c r="I30" s="237"/>
      <c r="J30" s="237"/>
      <c r="K30" s="237"/>
      <c r="L30" s="322">
        <f t="shared" si="1"/>
        <v>310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-836</v>
      </c>
      <c r="I31" s="390">
        <f t="shared" si="6"/>
        <v>39601</v>
      </c>
      <c r="J31" s="390">
        <f t="shared" si="6"/>
        <v>0</v>
      </c>
      <c r="K31" s="390">
        <f t="shared" si="6"/>
        <v>0</v>
      </c>
      <c r="L31" s="322">
        <f t="shared" si="1"/>
        <v>64246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-836</v>
      </c>
      <c r="I34" s="325">
        <f t="shared" si="7"/>
        <v>39601</v>
      </c>
      <c r="J34" s="325">
        <f t="shared" si="7"/>
        <v>0</v>
      </c>
      <c r="K34" s="325">
        <f t="shared" si="7"/>
        <v>0</v>
      </c>
      <c r="L34" s="388">
        <f t="shared" si="1"/>
        <v>64246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43977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01.01.2020 г. до 31.03.2020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174105</v>
      </c>
      <c r="D6" s="412">
        <f aca="true" t="shared" si="0" ref="D6:D15">C6-E6</f>
        <v>0</v>
      </c>
      <c r="E6" s="411">
        <f>'1-Баланс'!G95</f>
        <v>174105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64246</v>
      </c>
      <c r="D7" s="412">
        <f t="shared" si="0"/>
        <v>58868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4030</v>
      </c>
      <c r="D8" s="412">
        <f t="shared" si="0"/>
        <v>0</v>
      </c>
      <c r="E8" s="411">
        <f>ABS('2-Отчет за доходите'!C44)-ABS('2-Отчет за доходите'!G44)</f>
        <v>4030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16196</v>
      </c>
      <c r="D9" s="412">
        <f t="shared" si="0"/>
        <v>0</v>
      </c>
      <c r="E9" s="411">
        <f>'3-Отчет за паричния поток'!C45</f>
        <v>16196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21769</v>
      </c>
      <c r="D10" s="412">
        <f t="shared" si="0"/>
        <v>0</v>
      </c>
      <c r="E10" s="411">
        <f>'3-Отчет за паричния поток'!C46</f>
        <v>21769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64246</v>
      </c>
      <c r="D11" s="412">
        <f t="shared" si="0"/>
        <v>0</v>
      </c>
      <c r="E11" s="411">
        <f>'4-Отчет за собствения капитал'!L34</f>
        <v>64246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0.06792287467134094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0.06272764063132336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0.036683385066312274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0.023146951552224234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1.0808823529411764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0.9796509986258306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0.9670764075824031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0.40978483895864315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0.40978483895864315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0.48889255108767304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0.34078286091726256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0.46896232497396306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1.7099741618155218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0.6309927917061544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5046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0.07854185474582075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0.1767528793695696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10.465752119653235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43921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43921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46291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43921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4038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43921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43921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21168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43921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43921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43921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10781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43921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82278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43921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43921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43921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14635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43921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5158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43921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43921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18621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43921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38414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43921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43921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43921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43921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43921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43921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43921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43921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43921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43921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43921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43921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43921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43921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43921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43921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43921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43921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43921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879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43921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879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43921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43921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492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43921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122063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43921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668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43921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43921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43921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43921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43921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43921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668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43921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1730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43921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24598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43921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43921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43921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43921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540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43921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43921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2737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43921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29605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43921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43921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43921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43921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43921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43921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43921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43921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651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43921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21118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43921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43921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43921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21769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43921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43921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52042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43921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174105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43921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43921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43921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43921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43921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43921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43921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43921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43921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43921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-298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43921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43921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43921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-836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43921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19267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43921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35571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43921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35571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43921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43921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43921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4030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43921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43921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39601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43921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64246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43921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43921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43921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49548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43921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43921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43921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43921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5064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43921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54612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43921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266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43921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43921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1858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43921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43921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56736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43921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19303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43921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43921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24664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43921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512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43921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43921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14995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43921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43921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4378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43921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1999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43921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2780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43921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9083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43921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43921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53050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43921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43921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43921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73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43921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53123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43921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174105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43921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2451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43921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31896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43921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5451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43921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10793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43921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2306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43921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43921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43921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1192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43921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43921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43921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54089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43921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602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43921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43921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235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43921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18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43921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855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43921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54944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43921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4444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43921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43921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43921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54944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43921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4444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43921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414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43921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414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43921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43921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43921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4030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43921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43921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4030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43921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59388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43921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43921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43921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57051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43921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2281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43921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59332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43921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56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43921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56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43921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43921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43921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43921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43921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43921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43921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59388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43921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43921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43921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43921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59388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43921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43921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43921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43921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43921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59388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43921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64654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43921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-40839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43921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43921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-12254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43921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-4027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43921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43921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43921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43921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-161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43921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2009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43921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9382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43921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-670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43921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43921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43921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43921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43921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43921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43921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43921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43921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43921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-670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43921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43921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43921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43921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-491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43921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-2447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43921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-201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43921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43921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43921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-3139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43921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5573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43921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16196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43921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21769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43921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43921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43921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43921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43921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43921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43921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43921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43921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43921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43921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43921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43921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43921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43921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43921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43921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43921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43921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43921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43921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43921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43921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43921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43921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43921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43921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43921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43921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43921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43921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43921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43921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43921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43921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43921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43921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43921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43921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43921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43921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43921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43921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43921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43921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43921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43921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43921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43921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43921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43921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43921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43921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43921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43921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43921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43921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43921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43921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43921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43921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43921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43921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43921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43921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43921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43921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43921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43921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43921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43921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43921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43921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43921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43921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43921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43921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43921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43921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43921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43921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43921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43921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43921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43921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43921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43921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43921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43921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43921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43921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43921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43921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43921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43921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43921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43921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43921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43921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43921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43921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43921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43921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43921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43921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43921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43921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43921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43921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43921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43921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43921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43921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-1146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43921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43921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43921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43921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-1146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43921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43921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43921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43921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43921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43921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43921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43921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43921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43921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43921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43921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43921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310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43921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-836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43921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43921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43921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-836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43921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35571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43921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43921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43921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43921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35571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43921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4030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43921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43921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43921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43921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43921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43921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43921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43921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43921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43921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43921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43921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43921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39601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43921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43921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43921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39601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43921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43921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43921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43921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43921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43921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43921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43921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43921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43921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43921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43921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43921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43921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43921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43921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43921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43921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43921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43921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43921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43921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43921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43921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43921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43921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43921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43921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43921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43921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43921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43921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43921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43921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43921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43921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43921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43921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43921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43921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43921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43921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43921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43921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43921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59906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43921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43921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43921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43921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59906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43921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4030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43921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43921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43921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43921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43921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43921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43921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43921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43921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43921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43921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43921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310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43921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64246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43921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43921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43921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64246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43921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43921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43921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43921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43921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43921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43921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43921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43921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43921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43921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43921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43921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43921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43921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43921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43921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43921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43921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43921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43921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43921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2019-05-17T14:09:31Z</cp:lastPrinted>
  <dcterms:created xsi:type="dcterms:W3CDTF">2006-09-16T00:00:00Z</dcterms:created>
  <dcterms:modified xsi:type="dcterms:W3CDTF">2020-05-28T13:56:27Z</dcterms:modified>
  <cp:category/>
  <cp:version/>
  <cp:contentType/>
  <cp:contentStatus/>
</cp:coreProperties>
</file>