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<sst xmlns="http://schemas.openxmlformats.org/spreadsheetml/2006/main" count="4189" uniqueCount="973">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</sst>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4" sqref="B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43126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0.05045408040823029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0.17133849486349112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0.16619513209902226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0.08436381300357984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1.060621837745471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1.1776311789384082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1.1643460813522224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0.411260412233234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0.411260412233234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2.828394333994248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1.672090984930885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0.2455544229244535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1.0309477341454523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0.507619037561908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9742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0.20893473738391918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0.12815929916423321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2.3605382046749166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5901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17554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1610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8350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33415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3777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18354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22131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213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213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201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55960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437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437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140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19856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1832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268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2676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24772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364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13119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45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13528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38737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94697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73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-465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19638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13622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13622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7989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21611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46627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13600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56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13656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1060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460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15176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8628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14924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555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8371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3110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1021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1867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8834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32386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508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32894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94697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6923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94602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10622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25629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6304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4475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148555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660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359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240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1259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149814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9082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149814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9082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1093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1093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7989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7989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158896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151314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7028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158342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304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250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250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158896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158896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158896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177926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-122342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-28903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-11199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-814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-230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4751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19189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-4526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161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-4365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42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2459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-2388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-5902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-556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-6018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-12363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2461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11067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13528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5336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5336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42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534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534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4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-361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-361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-104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-465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-465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19655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19655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7989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-6029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-6029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-4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21611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21611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44729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44729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7989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-6029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-6029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-62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46627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46627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8441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37101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1868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18198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65608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8292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8727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17019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11318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93945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3247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5414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113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2268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11042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1195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1195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12237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1417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1682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371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26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3496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39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39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3535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10271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40833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1610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20440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73154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9448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8727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18175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11318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102647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10271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40833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1610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20440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73154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9448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8727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18175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11318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102647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3375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18666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10081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32122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4786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1143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5929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38051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1024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6094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2031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9149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885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548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1433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10582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29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1481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22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1532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1532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4370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23279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12090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39739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5671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1691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7362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47101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4370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23279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12090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39739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5671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1691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7362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47101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5901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17554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1610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8350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33415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3777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7036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10813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11318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55546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213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213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213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201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140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140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19856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1832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268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268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2676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2676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24772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25186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140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140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19856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1832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268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268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2676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2676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24772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24772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213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213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213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201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414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8933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8933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13295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13295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22228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1060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555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555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14369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8371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3110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1867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180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1315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372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1021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8834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23758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47046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3012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3012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5616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5616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8628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555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555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14369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8371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3110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1867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180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1315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372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1021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8834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23758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32386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5921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5921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7679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7679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13600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1060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14660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5336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5378</v>
      </c>
      <c r="H13" s="187">
        <v>5336</v>
      </c>
    </row>
    <row r="14" spans="1:8" ht="15.75">
      <c r="A14" s="84" t="s">
        <v>30</v>
      </c>
      <c r="B14" s="86" t="s">
        <v>31</v>
      </c>
      <c r="C14" s="188">
        <v>5901</v>
      </c>
      <c r="D14" s="188">
        <v>5126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17554</v>
      </c>
      <c r="D16" s="188">
        <v>18490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1610</v>
      </c>
      <c r="D18" s="188">
        <v>1873</v>
      </c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5336</v>
      </c>
    </row>
    <row r="19" spans="1:8" ht="15.75">
      <c r="A19" s="84" t="s">
        <v>49</v>
      </c>
      <c r="B19" s="86" t="s">
        <v>50</v>
      </c>
      <c r="C19" s="188">
        <v>8350</v>
      </c>
      <c r="D19" s="188">
        <v>8140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33415</v>
      </c>
      <c r="D20" s="567">
        <f>SUM(D12:D19)</f>
        <v>33629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73</v>
      </c>
      <c r="H22" s="583">
        <f>SUM(H23:H25)</f>
        <v>173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7">
        <v>534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3777</v>
      </c>
      <c r="D25" s="188">
        <v>3535</v>
      </c>
      <c r="E25" s="84" t="s">
        <v>73</v>
      </c>
      <c r="F25" s="87" t="s">
        <v>74</v>
      </c>
      <c r="G25" s="188">
        <v>-465</v>
      </c>
      <c r="H25" s="187">
        <v>-361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19638</v>
      </c>
      <c r="H26" s="567">
        <f>H20+H21+H22</f>
        <v>19738</v>
      </c>
      <c r="M26" s="92"/>
    </row>
    <row r="27" spans="1:8" ht="15.75">
      <c r="A27" s="84" t="s">
        <v>79</v>
      </c>
      <c r="B27" s="86" t="s">
        <v>80</v>
      </c>
      <c r="C27" s="188">
        <v>18354</v>
      </c>
      <c r="D27" s="188">
        <v>18902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22131</v>
      </c>
      <c r="D28" s="567">
        <f>SUM(D24:D27)</f>
        <v>22437</v>
      </c>
      <c r="E28" s="193" t="s">
        <v>84</v>
      </c>
      <c r="F28" s="87" t="s">
        <v>85</v>
      </c>
      <c r="G28" s="564">
        <f>SUM(G29:G31)</f>
        <v>13622</v>
      </c>
      <c r="H28" s="565">
        <f>SUM(H29:H31)</f>
        <v>12704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13622</v>
      </c>
      <c r="H29" s="187">
        <v>12704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7989</v>
      </c>
      <c r="H32" s="187">
        <v>6951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21611</v>
      </c>
      <c r="H34" s="567">
        <f>H28+H32+H33</f>
        <v>19655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46627</v>
      </c>
      <c r="H37" s="569">
        <f>H26+H18+H34</f>
        <v>44729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13600</v>
      </c>
      <c r="H45" s="188">
        <v>15823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56</v>
      </c>
      <c r="H49" s="188">
        <v>56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13656</v>
      </c>
      <c r="H50" s="565">
        <f>SUM(H44:H49)</f>
        <v>15879</v>
      </c>
    </row>
    <row r="51" spans="1:8" ht="15.75">
      <c r="A51" s="84" t="s">
        <v>79</v>
      </c>
      <c r="B51" s="86" t="s">
        <v>155</v>
      </c>
      <c r="C51" s="188">
        <v>213</v>
      </c>
      <c r="D51" s="188">
        <v>208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213</v>
      </c>
      <c r="D52" s="567">
        <f>SUM(D48:D51)</f>
        <v>208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1060</v>
      </c>
      <c r="H54" s="188">
        <v>1060</v>
      </c>
    </row>
    <row r="55" spans="1:8" ht="15.75">
      <c r="A55" s="94" t="s">
        <v>166</v>
      </c>
      <c r="B55" s="90" t="s">
        <v>167</v>
      </c>
      <c r="C55" s="465">
        <v>201</v>
      </c>
      <c r="D55" s="466">
        <v>201</v>
      </c>
      <c r="E55" s="84" t="s">
        <v>168</v>
      </c>
      <c r="F55" s="89" t="s">
        <v>169</v>
      </c>
      <c r="G55" s="188">
        <v>460</v>
      </c>
      <c r="H55" s="188">
        <v>671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55960</v>
      </c>
      <c r="D56" s="571">
        <f>D20+D21+D22+D28+D33+D46+D52+D54+D55</f>
        <v>56475</v>
      </c>
      <c r="E56" s="94" t="s">
        <v>825</v>
      </c>
      <c r="F56" s="93" t="s">
        <v>172</v>
      </c>
      <c r="G56" s="568">
        <f>G50+G52+G53+G54+G55</f>
        <v>15176</v>
      </c>
      <c r="H56" s="569">
        <f>H50+H52+H53+H54+H55</f>
        <v>17610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437</v>
      </c>
      <c r="D59" s="188">
        <v>613</v>
      </c>
      <c r="E59" s="192" t="s">
        <v>180</v>
      </c>
      <c r="F59" s="473" t="s">
        <v>181</v>
      </c>
      <c r="G59" s="188">
        <v>8628</v>
      </c>
      <c r="H59" s="188">
        <v>7563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14924</v>
      </c>
      <c r="H61" s="565">
        <f>SUM(H62:H68)</f>
        <v>15762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555</v>
      </c>
      <c r="H62" s="188">
        <v>994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8371</v>
      </c>
      <c r="H64" s="188">
        <v>9899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437</v>
      </c>
      <c r="D65" s="567">
        <f>SUM(D59:D64)</f>
        <v>613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3110</v>
      </c>
      <c r="H66" s="188">
        <v>2536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1021</v>
      </c>
      <c r="H67" s="188">
        <v>968</v>
      </c>
    </row>
    <row r="68" spans="1:8" ht="15.75">
      <c r="A68" s="84" t="s">
        <v>206</v>
      </c>
      <c r="B68" s="86" t="s">
        <v>207</v>
      </c>
      <c r="C68" s="188">
        <v>140</v>
      </c>
      <c r="D68" s="188">
        <v>398</v>
      </c>
      <c r="E68" s="84" t="s">
        <v>212</v>
      </c>
      <c r="F68" s="87" t="s">
        <v>213</v>
      </c>
      <c r="G68" s="188">
        <v>1867</v>
      </c>
      <c r="H68" s="188">
        <v>1365</v>
      </c>
    </row>
    <row r="69" spans="1:8" ht="15.75">
      <c r="A69" s="84" t="s">
        <v>210</v>
      </c>
      <c r="B69" s="86" t="s">
        <v>211</v>
      </c>
      <c r="C69" s="188">
        <v>19856</v>
      </c>
      <c r="D69" s="188">
        <v>20519</v>
      </c>
      <c r="E69" s="192" t="s">
        <v>79</v>
      </c>
      <c r="F69" s="87" t="s">
        <v>216</v>
      </c>
      <c r="G69" s="188">
        <v>8834</v>
      </c>
      <c r="H69" s="188">
        <v>5587</v>
      </c>
    </row>
    <row r="70" spans="1:8" ht="15.75">
      <c r="A70" s="84" t="s">
        <v>214</v>
      </c>
      <c r="B70" s="86" t="s">
        <v>215</v>
      </c>
      <c r="C70" s="188">
        <v>1832</v>
      </c>
      <c r="D70" s="188">
        <v>950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32386</v>
      </c>
      <c r="H71" s="567">
        <f>H59+H60+H61+H69+H70</f>
        <v>28912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268</v>
      </c>
      <c r="D73" s="188">
        <v>537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2676</v>
      </c>
      <c r="D75" s="188">
        <v>997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24772</v>
      </c>
      <c r="D76" s="567">
        <f>SUM(D68:D75)</f>
        <v>23401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508</v>
      </c>
      <c r="H77" s="466">
        <v>305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32894</v>
      </c>
      <c r="H79" s="569">
        <f>H71+H73+H75+H77</f>
        <v>29217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364</v>
      </c>
      <c r="D88" s="188">
        <v>238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13119</v>
      </c>
      <c r="D89" s="188">
        <v>10823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45</v>
      </c>
      <c r="D91" s="188">
        <v>6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13528</v>
      </c>
      <c r="D92" s="567">
        <f>SUM(D88:D91)</f>
        <v>11067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38737</v>
      </c>
      <c r="D94" s="571">
        <f>D65+D76+D85+D92+D93</f>
        <v>35081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94697</v>
      </c>
      <c r="D95" s="573">
        <f>D94+D56</f>
        <v>91556</v>
      </c>
      <c r="E95" s="220" t="s">
        <v>916</v>
      </c>
      <c r="F95" s="476" t="s">
        <v>268</v>
      </c>
      <c r="G95" s="572">
        <f>G37+G40+G56+G79</f>
        <v>94697</v>
      </c>
      <c r="H95" s="573">
        <f>H37+H40+H56+H79</f>
        <v>91556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43126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6923</v>
      </c>
      <c r="D12" s="307">
        <v>7173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94259+343</f>
        <v>94602</v>
      </c>
      <c r="D13" s="307">
        <v>92142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10622</v>
      </c>
      <c r="D14" s="307">
        <v>9344</v>
      </c>
      <c r="E14" s="236" t="s">
        <v>285</v>
      </c>
      <c r="F14" s="231" t="s">
        <v>286</v>
      </c>
      <c r="G14" s="307">
        <v>151314</v>
      </c>
      <c r="H14" s="307">
        <v>140980</v>
      </c>
    </row>
    <row r="15" spans="1:8" ht="15.75">
      <c r="A15" s="185" t="s">
        <v>287</v>
      </c>
      <c r="B15" s="181" t="s">
        <v>288</v>
      </c>
      <c r="C15" s="307">
        <v>25629</v>
      </c>
      <c r="D15" s="307">
        <v>22239</v>
      </c>
      <c r="E15" s="236" t="s">
        <v>79</v>
      </c>
      <c r="F15" s="231" t="s">
        <v>289</v>
      </c>
      <c r="G15" s="307">
        <v>7028</v>
      </c>
      <c r="H15" s="307">
        <v>6983</v>
      </c>
    </row>
    <row r="16" spans="1:8" ht="15.75">
      <c r="A16" s="185" t="s">
        <v>290</v>
      </c>
      <c r="B16" s="181" t="s">
        <v>291</v>
      </c>
      <c r="C16" s="307">
        <v>6304</v>
      </c>
      <c r="D16" s="307">
        <v>5975</v>
      </c>
      <c r="E16" s="227" t="s">
        <v>52</v>
      </c>
      <c r="F16" s="255" t="s">
        <v>292</v>
      </c>
      <c r="G16" s="597">
        <f>SUM(G12:G15)</f>
        <v>158342</v>
      </c>
      <c r="H16" s="598">
        <f>SUM(H12:H15)</f>
        <v>147963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304</v>
      </c>
      <c r="H18" s="609"/>
    </row>
    <row r="19" spans="1:8" ht="15.75">
      <c r="A19" s="185" t="s">
        <v>299</v>
      </c>
      <c r="B19" s="181" t="s">
        <v>300</v>
      </c>
      <c r="C19" s="307">
        <v>4475</v>
      </c>
      <c r="D19" s="307">
        <v>2539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148555</v>
      </c>
      <c r="D22" s="598">
        <f>SUM(D12:D18)+D19</f>
        <v>139412</v>
      </c>
      <c r="E22" s="185" t="s">
        <v>309</v>
      </c>
      <c r="F22" s="228" t="s">
        <v>310</v>
      </c>
      <c r="G22" s="307">
        <v>250</v>
      </c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660</v>
      </c>
      <c r="D25" s="307">
        <v>755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359</v>
      </c>
      <c r="D27" s="307">
        <v>1</v>
      </c>
      <c r="E27" s="227" t="s">
        <v>104</v>
      </c>
      <c r="F27" s="229" t="s">
        <v>326</v>
      </c>
      <c r="G27" s="597">
        <f>SUM(G22:G26)</f>
        <v>250</v>
      </c>
      <c r="H27" s="598">
        <f>SUM(H22:H26)</f>
        <v>2</v>
      </c>
    </row>
    <row r="28" spans="1:8" ht="15.75">
      <c r="A28" s="185" t="s">
        <v>79</v>
      </c>
      <c r="B28" s="228" t="s">
        <v>327</v>
      </c>
      <c r="C28" s="307">
        <v>240</v>
      </c>
      <c r="D28" s="307">
        <v>94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1259</v>
      </c>
      <c r="D29" s="598">
        <f>SUM(D25:D28)</f>
        <v>850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149814</v>
      </c>
      <c r="D31" s="604">
        <f>D29+D22</f>
        <v>140262</v>
      </c>
      <c r="E31" s="242" t="s">
        <v>800</v>
      </c>
      <c r="F31" s="257" t="s">
        <v>331</v>
      </c>
      <c r="G31" s="244">
        <f>G16+G18+G27</f>
        <v>158896</v>
      </c>
      <c r="H31" s="245">
        <f>H16+H18+H27</f>
        <v>147965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9082</v>
      </c>
      <c r="D33" s="235">
        <f>IF((H31-D31)&gt;0,H31-D31,0)</f>
        <v>7703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149814</v>
      </c>
      <c r="D36" s="606">
        <f>D31-D34+D35</f>
        <v>140262</v>
      </c>
      <c r="E36" s="253" t="s">
        <v>346</v>
      </c>
      <c r="F36" s="247" t="s">
        <v>347</v>
      </c>
      <c r="G36" s="258">
        <f>G35-G34+G31</f>
        <v>158896</v>
      </c>
      <c r="H36" s="259">
        <f>H35-H34+H31</f>
        <v>147965</v>
      </c>
    </row>
    <row r="37" spans="1:8" ht="15.75">
      <c r="A37" s="252" t="s">
        <v>348</v>
      </c>
      <c r="B37" s="222" t="s">
        <v>349</v>
      </c>
      <c r="C37" s="603">
        <f>IF((G36-C36)&gt;0,G36-C36,0)</f>
        <v>9082</v>
      </c>
      <c r="D37" s="604">
        <f>IF((H36-D36)&gt;0,H36-D36,0)</f>
        <v>7703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1093</v>
      </c>
      <c r="D38" s="598">
        <f>D39+D40+D41</f>
        <v>752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1093</v>
      </c>
      <c r="D39" s="307">
        <v>752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7989</v>
      </c>
      <c r="D42" s="235">
        <f>+IF((H36-D36-D38)&gt;0,H36-D36-D38,0)</f>
        <v>6951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7989</v>
      </c>
      <c r="D44" s="259">
        <f>IF(H42=0,IF(D42-D43&gt;0,D42-D43+H43,0),IF(H42-H43&lt;0,H43-H42+D42,0))</f>
        <v>6951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158896</v>
      </c>
      <c r="D45" s="600">
        <f>D36+D38+D42</f>
        <v>147965</v>
      </c>
      <c r="E45" s="261" t="s">
        <v>373</v>
      </c>
      <c r="F45" s="263" t="s">
        <v>374</v>
      </c>
      <c r="G45" s="599">
        <f>G42+G36</f>
        <v>158896</v>
      </c>
      <c r="H45" s="600">
        <f>H42+H36</f>
        <v>147965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43126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177926</v>
      </c>
      <c r="D11" s="188">
        <v>175931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-122342</v>
      </c>
      <c r="D12" s="188">
        <v>-118859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-28903</v>
      </c>
      <c r="D14" s="188">
        <v>-26957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-11199</v>
      </c>
      <c r="D15" s="188">
        <v>-8425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-814</v>
      </c>
      <c r="D16" s="188">
        <v>-870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-203-27</f>
        <v>-230</v>
      </c>
      <c r="D19" s="188">
        <v>-102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4751</v>
      </c>
      <c r="D20" s="188">
        <v>692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19189</v>
      </c>
      <c r="D21" s="628">
        <f>SUM(D11:D20)</f>
        <v>21410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-4526</v>
      </c>
      <c r="D23" s="188">
        <v>-10246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161</v>
      </c>
      <c r="D24" s="188">
        <v>681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-4365</v>
      </c>
      <c r="D33" s="628">
        <f>SUM(D23:D32)</f>
        <v>-9565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42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2459</v>
      </c>
      <c r="D37" s="188">
        <v>4366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-2388</v>
      </c>
      <c r="D38" s="188">
        <v>-1583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-5902</v>
      </c>
      <c r="D39" s="188">
        <v>-5110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-556</v>
      </c>
      <c r="D40" s="188">
        <v>-408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-6018</v>
      </c>
      <c r="D41" s="188">
        <v>-6019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-12363</v>
      </c>
      <c r="D43" s="630">
        <f>SUM(D35:D42)</f>
        <v>-8754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2461</v>
      </c>
      <c r="D44" s="298">
        <f>D43+D33+D21</f>
        <v>3091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11067</v>
      </c>
      <c r="D45" s="300">
        <v>7976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13528</v>
      </c>
      <c r="D46" s="302">
        <f>D45+D44</f>
        <v>11067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43126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5336</v>
      </c>
      <c r="D13" s="553">
        <f>'1-Баланс'!H20</f>
        <v>19565</v>
      </c>
      <c r="E13" s="553">
        <f>'1-Баланс'!H21</f>
        <v>0</v>
      </c>
      <c r="F13" s="553">
        <f>'1-Баланс'!H23</f>
        <v>534</v>
      </c>
      <c r="G13" s="553">
        <f>'1-Баланс'!H24</f>
        <v>0</v>
      </c>
      <c r="H13" s="554">
        <v>-361</v>
      </c>
      <c r="I13" s="553">
        <f>'1-Баланс'!H29+'1-Баланс'!H32</f>
        <v>19655</v>
      </c>
      <c r="J13" s="553">
        <f>'1-Баланс'!H30+'1-Баланс'!H33</f>
        <v>0</v>
      </c>
      <c r="K13" s="554"/>
      <c r="L13" s="553">
        <f>SUM(C13:K13)</f>
        <v>44729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5336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534</v>
      </c>
      <c r="G17" s="622">
        <f t="shared" si="2"/>
        <v>0</v>
      </c>
      <c r="H17" s="622">
        <f t="shared" si="2"/>
        <v>-361</v>
      </c>
      <c r="I17" s="622">
        <f t="shared" si="2"/>
        <v>19655</v>
      </c>
      <c r="J17" s="622">
        <f t="shared" si="2"/>
        <v>0</v>
      </c>
      <c r="K17" s="622">
        <f t="shared" si="2"/>
        <v>0</v>
      </c>
      <c r="L17" s="553">
        <f t="shared" si="1"/>
        <v>44729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7989</v>
      </c>
      <c r="J18" s="553">
        <f>+'1-Баланс'!G33</f>
        <v>0</v>
      </c>
      <c r="K18" s="554"/>
      <c r="L18" s="553">
        <f t="shared" si="1"/>
        <v>7989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-6029</v>
      </c>
      <c r="J19" s="159">
        <f>J20+J21</f>
        <v>0</v>
      </c>
      <c r="K19" s="159">
        <f t="shared" si="3"/>
        <v>0</v>
      </c>
      <c r="L19" s="553">
        <f t="shared" si="1"/>
        <v>-6029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-6029</v>
      </c>
      <c r="J20" s="307"/>
      <c r="K20" s="307"/>
      <c r="L20" s="553">
        <f>SUM(C20:K20)</f>
        <v>-6029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42</v>
      </c>
      <c r="D30" s="307"/>
      <c r="E30" s="307"/>
      <c r="F30" s="307">
        <v>4</v>
      </c>
      <c r="G30" s="307"/>
      <c r="H30" s="307">
        <v>-104</v>
      </c>
      <c r="I30" s="307">
        <v>-4</v>
      </c>
      <c r="J30" s="307"/>
      <c r="K30" s="307"/>
      <c r="L30" s="553">
        <f t="shared" si="1"/>
        <v>-62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-465</v>
      </c>
      <c r="I31" s="622">
        <f t="shared" si="6"/>
        <v>21611</v>
      </c>
      <c r="J31" s="622">
        <f t="shared" si="6"/>
        <v>0</v>
      </c>
      <c r="K31" s="622">
        <f t="shared" si="6"/>
        <v>0</v>
      </c>
      <c r="L31" s="553">
        <f t="shared" si="1"/>
        <v>46627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-465</v>
      </c>
      <c r="I34" s="556">
        <f t="shared" si="7"/>
        <v>21611</v>
      </c>
      <c r="J34" s="556">
        <f t="shared" si="7"/>
        <v>0</v>
      </c>
      <c r="K34" s="556">
        <f t="shared" si="7"/>
        <v>0</v>
      </c>
      <c r="L34" s="620">
        <f t="shared" si="1"/>
        <v>46627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43126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7">
      <selection activeCell="B13" sqref="B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8441</v>
      </c>
      <c r="E13" s="319">
        <v>3247</v>
      </c>
      <c r="F13" s="319">
        <v>1417</v>
      </c>
      <c r="G13" s="320">
        <f t="shared" si="2"/>
        <v>10271</v>
      </c>
      <c r="H13" s="319"/>
      <c r="I13" s="319"/>
      <c r="J13" s="320">
        <f t="shared" si="3"/>
        <v>10271</v>
      </c>
      <c r="K13" s="319">
        <v>3375</v>
      </c>
      <c r="L13" s="319">
        <v>1024</v>
      </c>
      <c r="M13" s="319">
        <v>29</v>
      </c>
      <c r="N13" s="320">
        <f t="shared" si="4"/>
        <v>4370</v>
      </c>
      <c r="O13" s="319"/>
      <c r="P13" s="319"/>
      <c r="Q13" s="320">
        <f t="shared" si="0"/>
        <v>4370</v>
      </c>
      <c r="R13" s="331">
        <f t="shared" si="1"/>
        <v>5901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37101</v>
      </c>
      <c r="E15" s="319">
        <v>5414</v>
      </c>
      <c r="F15" s="319">
        <v>1682</v>
      </c>
      <c r="G15" s="320">
        <f t="shared" si="2"/>
        <v>40833</v>
      </c>
      <c r="H15" s="319"/>
      <c r="I15" s="319"/>
      <c r="J15" s="320">
        <f t="shared" si="3"/>
        <v>40833</v>
      </c>
      <c r="K15" s="319">
        <v>18666</v>
      </c>
      <c r="L15" s="319">
        <v>6094</v>
      </c>
      <c r="M15" s="319">
        <v>1481</v>
      </c>
      <c r="N15" s="320">
        <f t="shared" si="4"/>
        <v>23279</v>
      </c>
      <c r="O15" s="319"/>
      <c r="P15" s="319"/>
      <c r="Q15" s="320">
        <f t="shared" si="0"/>
        <v>23279</v>
      </c>
      <c r="R15" s="331">
        <f t="shared" si="1"/>
        <v>17554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1868</v>
      </c>
      <c r="E17" s="319">
        <v>113</v>
      </c>
      <c r="F17" s="319">
        <v>371</v>
      </c>
      <c r="G17" s="320">
        <f t="shared" si="2"/>
        <v>1610</v>
      </c>
      <c r="H17" s="319"/>
      <c r="I17" s="319"/>
      <c r="J17" s="320">
        <f t="shared" si="3"/>
        <v>1610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1610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18198</v>
      </c>
      <c r="E18" s="319">
        <v>2268</v>
      </c>
      <c r="F18" s="319">
        <v>26</v>
      </c>
      <c r="G18" s="320">
        <f t="shared" si="2"/>
        <v>20440</v>
      </c>
      <c r="H18" s="319"/>
      <c r="I18" s="319"/>
      <c r="J18" s="320">
        <f t="shared" si="3"/>
        <v>20440</v>
      </c>
      <c r="K18" s="319">
        <v>10081</v>
      </c>
      <c r="L18" s="319">
        <v>2031</v>
      </c>
      <c r="M18" s="319">
        <v>22</v>
      </c>
      <c r="N18" s="320">
        <f t="shared" si="4"/>
        <v>12090</v>
      </c>
      <c r="O18" s="319"/>
      <c r="P18" s="319"/>
      <c r="Q18" s="320">
        <f t="shared" si="0"/>
        <v>12090</v>
      </c>
      <c r="R18" s="331">
        <f t="shared" si="1"/>
        <v>8350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65608</v>
      </c>
      <c r="E19" s="321">
        <f>SUM(E11:E18)</f>
        <v>11042</v>
      </c>
      <c r="F19" s="321">
        <f>SUM(F11:F18)</f>
        <v>3496</v>
      </c>
      <c r="G19" s="320">
        <f t="shared" si="2"/>
        <v>73154</v>
      </c>
      <c r="H19" s="321">
        <f>SUM(H11:H18)</f>
        <v>0</v>
      </c>
      <c r="I19" s="321">
        <f>SUM(I11:I18)</f>
        <v>0</v>
      </c>
      <c r="J19" s="320">
        <f t="shared" si="3"/>
        <v>73154</v>
      </c>
      <c r="K19" s="321">
        <f>SUM(K11:K18)</f>
        <v>32122</v>
      </c>
      <c r="L19" s="321">
        <f>SUM(L11:L18)</f>
        <v>9149</v>
      </c>
      <c r="M19" s="321">
        <f>SUM(M11:M18)</f>
        <v>1532</v>
      </c>
      <c r="N19" s="320">
        <f t="shared" si="4"/>
        <v>39739</v>
      </c>
      <c r="O19" s="321">
        <f>SUM(O11:O18)</f>
        <v>0</v>
      </c>
      <c r="P19" s="321">
        <f>SUM(P11:P18)</f>
        <v>0</v>
      </c>
      <c r="Q19" s="320">
        <f t="shared" si="0"/>
        <v>39739</v>
      </c>
      <c r="R19" s="331">
        <f t="shared" si="1"/>
        <v>33415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8292</v>
      </c>
      <c r="E24" s="319">
        <v>1195</v>
      </c>
      <c r="F24" s="319">
        <v>39</v>
      </c>
      <c r="G24" s="320">
        <f t="shared" si="2"/>
        <v>9448</v>
      </c>
      <c r="H24" s="319"/>
      <c r="I24" s="319"/>
      <c r="J24" s="320">
        <f t="shared" si="3"/>
        <v>9448</v>
      </c>
      <c r="K24" s="319">
        <v>4786</v>
      </c>
      <c r="L24" s="319">
        <v>885</v>
      </c>
      <c r="M24" s="319"/>
      <c r="N24" s="320">
        <f t="shared" si="4"/>
        <v>5671</v>
      </c>
      <c r="O24" s="319"/>
      <c r="P24" s="319"/>
      <c r="Q24" s="320">
        <f t="shared" si="0"/>
        <v>5671</v>
      </c>
      <c r="R24" s="331">
        <f t="shared" si="1"/>
        <v>3777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8727</v>
      </c>
      <c r="E26" s="319"/>
      <c r="F26" s="319"/>
      <c r="G26" s="320">
        <f t="shared" si="2"/>
        <v>8727</v>
      </c>
      <c r="H26" s="319"/>
      <c r="I26" s="319"/>
      <c r="J26" s="320">
        <f t="shared" si="3"/>
        <v>8727</v>
      </c>
      <c r="K26" s="319">
        <v>1143</v>
      </c>
      <c r="L26" s="319">
        <v>548</v>
      </c>
      <c r="M26" s="319"/>
      <c r="N26" s="320">
        <f t="shared" si="4"/>
        <v>1691</v>
      </c>
      <c r="O26" s="319"/>
      <c r="P26" s="319"/>
      <c r="Q26" s="320">
        <f t="shared" si="0"/>
        <v>1691</v>
      </c>
      <c r="R26" s="331">
        <f t="shared" si="1"/>
        <v>7036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17019</v>
      </c>
      <c r="E27" s="323">
        <f aca="true" t="shared" si="5" ref="E27:P27">SUM(E23:E26)</f>
        <v>1195</v>
      </c>
      <c r="F27" s="323">
        <f t="shared" si="5"/>
        <v>39</v>
      </c>
      <c r="G27" s="324">
        <f t="shared" si="2"/>
        <v>18175</v>
      </c>
      <c r="H27" s="323">
        <f t="shared" si="5"/>
        <v>0</v>
      </c>
      <c r="I27" s="323">
        <f t="shared" si="5"/>
        <v>0</v>
      </c>
      <c r="J27" s="324">
        <f t="shared" si="3"/>
        <v>18175</v>
      </c>
      <c r="K27" s="323">
        <f t="shared" si="5"/>
        <v>5929</v>
      </c>
      <c r="L27" s="323">
        <f t="shared" si="5"/>
        <v>1433</v>
      </c>
      <c r="M27" s="323">
        <f t="shared" si="5"/>
        <v>0</v>
      </c>
      <c r="N27" s="324">
        <f t="shared" si="4"/>
        <v>7362</v>
      </c>
      <c r="O27" s="323">
        <f t="shared" si="5"/>
        <v>0</v>
      </c>
      <c r="P27" s="323">
        <f t="shared" si="5"/>
        <v>0</v>
      </c>
      <c r="Q27" s="324">
        <f t="shared" si="0"/>
        <v>7362</v>
      </c>
      <c r="R27" s="334">
        <f t="shared" si="1"/>
        <v>10813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11318</v>
      </c>
      <c r="E41" s="319"/>
      <c r="F41" s="319"/>
      <c r="G41" s="320">
        <f t="shared" si="2"/>
        <v>11318</v>
      </c>
      <c r="H41" s="319"/>
      <c r="I41" s="319"/>
      <c r="J41" s="320">
        <f t="shared" si="3"/>
        <v>11318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11318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93945</v>
      </c>
      <c r="E42" s="340">
        <f>E19+E20+E21+E27+E40+E41</f>
        <v>12237</v>
      </c>
      <c r="F42" s="340">
        <f aca="true" t="shared" si="11" ref="F42:R42">F19+F20+F21+F27+F40+F41</f>
        <v>3535</v>
      </c>
      <c r="G42" s="340">
        <f t="shared" si="11"/>
        <v>102647</v>
      </c>
      <c r="H42" s="340">
        <f t="shared" si="11"/>
        <v>0</v>
      </c>
      <c r="I42" s="340">
        <f t="shared" si="11"/>
        <v>0</v>
      </c>
      <c r="J42" s="340">
        <f t="shared" si="11"/>
        <v>102647</v>
      </c>
      <c r="K42" s="340">
        <f t="shared" si="11"/>
        <v>38051</v>
      </c>
      <c r="L42" s="340">
        <f t="shared" si="11"/>
        <v>10582</v>
      </c>
      <c r="M42" s="340">
        <f t="shared" si="11"/>
        <v>1532</v>
      </c>
      <c r="N42" s="340">
        <f t="shared" si="11"/>
        <v>47101</v>
      </c>
      <c r="O42" s="340">
        <f t="shared" si="11"/>
        <v>0</v>
      </c>
      <c r="P42" s="340">
        <f t="shared" si="11"/>
        <v>0</v>
      </c>
      <c r="Q42" s="340">
        <f t="shared" si="11"/>
        <v>47101</v>
      </c>
      <c r="R42" s="341">
        <f t="shared" si="11"/>
        <v>55546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43126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C92" sqref="C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213</v>
      </c>
      <c r="D18" s="353">
        <f>+D19+D20</f>
        <v>0</v>
      </c>
      <c r="E18" s="360">
        <f t="shared" si="0"/>
        <v>213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213</v>
      </c>
      <c r="D20" s="359"/>
      <c r="E20" s="360">
        <f t="shared" si="0"/>
        <v>213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213</v>
      </c>
      <c r="D21" s="431">
        <f>D13+D17+D18</f>
        <v>0</v>
      </c>
      <c r="E21" s="432">
        <f>E13+E17+E18</f>
        <v>213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201</v>
      </c>
      <c r="D23" s="434"/>
      <c r="E23" s="433">
        <f t="shared" si="0"/>
        <v>201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140</v>
      </c>
      <c r="D26" s="353">
        <f>SUM(D27:D29)</f>
        <v>140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140</v>
      </c>
      <c r="D28" s="359">
        <v>140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19856</v>
      </c>
      <c r="D30" s="359">
        <v>19856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1832</v>
      </c>
      <c r="D31" s="359">
        <v>1832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268</v>
      </c>
      <c r="D35" s="353">
        <f>SUM(D36:D39)</f>
        <v>268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268</v>
      </c>
      <c r="D36" s="359">
        <v>268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2676</v>
      </c>
      <c r="D40" s="353">
        <f>SUM(D41:D44)</f>
        <v>2676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2676</v>
      </c>
      <c r="D44" s="359">
        <v>2676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24772</v>
      </c>
      <c r="D45" s="429">
        <f>D26+D30+D31+D33+D32+D34+D35+D40</f>
        <v>24772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25186</v>
      </c>
      <c r="D46" s="435">
        <f>D45+D23+D21+D11</f>
        <v>24772</v>
      </c>
      <c r="E46" s="436">
        <f>E45+E23+E21+E11</f>
        <v>414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8933</v>
      </c>
      <c r="D58" s="129">
        <f>D59+D61</f>
        <v>3012</v>
      </c>
      <c r="E58" s="127">
        <f t="shared" si="1"/>
        <v>5921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8933</v>
      </c>
      <c r="D59" s="188">
        <v>3012</v>
      </c>
      <c r="E59" s="127">
        <f t="shared" si="1"/>
        <v>5921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13295</v>
      </c>
      <c r="D66" s="188">
        <v>5616</v>
      </c>
      <c r="E66" s="127">
        <f t="shared" si="1"/>
        <v>7679</v>
      </c>
      <c r="F66" s="187"/>
    </row>
    <row r="67" spans="1:6" ht="15.75">
      <c r="A67" s="361" t="s">
        <v>684</v>
      </c>
      <c r="B67" s="126" t="s">
        <v>685</v>
      </c>
      <c r="C67" s="188">
        <v>13295</v>
      </c>
      <c r="D67" s="188">
        <v>5616</v>
      </c>
      <c r="E67" s="127">
        <f t="shared" si="1"/>
        <v>7679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22228</v>
      </c>
      <c r="D68" s="426">
        <f>D54+D58+D63+D64+D65+D66</f>
        <v>8628</v>
      </c>
      <c r="E68" s="427">
        <f t="shared" si="1"/>
        <v>13600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1060</v>
      </c>
      <c r="D70" s="188"/>
      <c r="E70" s="127">
        <f t="shared" si="1"/>
        <v>1060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555</v>
      </c>
      <c r="D73" s="128">
        <f>SUM(D74:D76)</f>
        <v>555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555</v>
      </c>
      <c r="D74" s="188">
        <v>555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14369</v>
      </c>
      <c r="D87" s="125">
        <f>SUM(D88:D92)+D96</f>
        <v>14369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8371</v>
      </c>
      <c r="D89" s="188">
        <v>8371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3110</v>
      </c>
      <c r="D91" s="188">
        <v>3110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1867</v>
      </c>
      <c r="D92" s="129">
        <f>SUM(D93:D95)</f>
        <v>1867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180</v>
      </c>
      <c r="D93" s="188">
        <v>180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1315</v>
      </c>
      <c r="D94" s="188">
        <v>1315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372</v>
      </c>
      <c r="D95" s="188">
        <v>372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1021</v>
      </c>
      <c r="D96" s="188">
        <v>1021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8834</v>
      </c>
      <c r="D97" s="188">
        <v>8834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23758</v>
      </c>
      <c r="D98" s="424">
        <f>D87+D82+D77+D73+D97</f>
        <v>23758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47046</v>
      </c>
      <c r="D99" s="418">
        <f>D98+D70+D68</f>
        <v>32386</v>
      </c>
      <c r="E99" s="418">
        <f>E98+E70+E68</f>
        <v>14660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43126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43126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94697</v>
      </c>
      <c r="D6" s="644">
        <f aca="true" t="shared" si="0" ref="D6:D15">C6-E6</f>
        <v>0</v>
      </c>
      <c r="E6" s="643">
        <f>'1-Баланс'!G95</f>
        <v>94697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46627</v>
      </c>
      <c r="D7" s="644">
        <f t="shared" si="0"/>
        <v>41249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7989</v>
      </c>
      <c r="D8" s="644">
        <f t="shared" si="0"/>
        <v>0</v>
      </c>
      <c r="E8" s="643">
        <f>ABS('2-Отчет за доходите'!C44)-ABS('2-Отчет за доходите'!G44)</f>
        <v>7989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11067</v>
      </c>
      <c r="D9" s="644">
        <f t="shared" si="0"/>
        <v>0</v>
      </c>
      <c r="E9" s="643">
        <f>'3-Отчет за паричния поток'!C45</f>
        <v>11067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13528</v>
      </c>
      <c r="D10" s="644">
        <f t="shared" si="0"/>
        <v>0</v>
      </c>
      <c r="E10" s="643">
        <f>'3-Отчет за паричния поток'!C46</f>
        <v>13528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46627</v>
      </c>
      <c r="D11" s="644">
        <f t="shared" si="0"/>
        <v>0</v>
      </c>
      <c r="E11" s="643">
        <f>'4-Отчет за собствения капитал'!L34</f>
        <v>46627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2018-01-26T15:43:23Z</cp:lastPrinted>
  <dcterms:created xsi:type="dcterms:W3CDTF">2006-09-16T00:00:00Z</dcterms:created>
  <dcterms:modified xsi:type="dcterms:W3CDTF">2018-01-29T15:21:24Z</dcterms:modified>
  <cp:category/>
  <cp:version/>
  <cp:contentType/>
  <cp:contentStatus/>
</cp:coreProperties>
</file>